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<sst xmlns="http://schemas.openxmlformats.org/spreadsheetml/2006/main" count="576" uniqueCount="205">
  <si>
    <t>ОТЧЕТ ОБ ИСПОЛНЕНИИ БЮДЖЕТА</t>
  </si>
  <si>
    <t>КОДЫ</t>
  </si>
  <si>
    <t xml:space="preserve">Форма по ОКУД </t>
  </si>
  <si>
    <t>0503117</t>
  </si>
  <si>
    <t>на 1 февраля 2021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</si>
  <si>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</si>
  <si>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</si>
  <si>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</si>
  <si>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</si>
  <si>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</si>
  <si>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</si>
  <si>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</si>
  <si>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</si>
  <si>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</si>
  <si>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</si>
  <si>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</si>
  <si>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</si>
  <si>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</si>
  <si>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</si>
  <si>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</si>
  <si>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</si>
  <si>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</si>
  <si>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</si>
  <si>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</si>
  <si>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</si>
  <si>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</si>
  <si>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</si>
  <si>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</si>
  <si>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</si>
  <si>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</si>
  <si>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</si>
  <si>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</si>
  <si>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</si>
  <si>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</si>
  <si>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</si>
  <si>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</si>
  <si>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</si>
  <si>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</si>
  <si>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</si>
  <si>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</si>
  <si>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</si>
  <si>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</si>
  <si>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</si>
  <si>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</si>
  <si>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</si>
  <si>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</si>
  <si>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</si>
  <si>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</si>
  <si>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</si>
  <si>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</si>
  <si>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</si>
  <si>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</si>
  <si>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</si>
  <si>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</si>
  <si>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</si>
  <si>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</si>
  <si>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</si>
  <si>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</si>
  <si>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</si>
  <si>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</si>
  <si>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</si>
  <si>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</si>
  <si>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</si>
  <si>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</si>
  <si>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</si>
  <si>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</si>
  <si>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</si>
  <si>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</si>
  <si>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</si>
  <si>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</si>
  <si>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</si>
  <si>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</si>
  <si>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</si>
  <si>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</si>
  <si>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</si>
  <si>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</si>
  <si>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</si>
  <si>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</si>
  <si>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</si>
  <si>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</si>
  <si>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</si>
  <si>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</si>
  <si>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</si>
  <si>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</si>
  <si>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</si>
  <si>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</si>
  <si>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</si>
  <si>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</si>
  <si>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</si>
  <si>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</si>
  <si>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</si>
  <si>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</si>
  <si>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</si>
  <si>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</si>
  <si>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</si>
  <si>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</si>
  <si>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</si>
  <si>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</si>
  <si>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</si>
  <si>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</si>
  <si>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</si>
  <si>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</si>
  <si>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</si>
  <si>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</si>
  <si>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</si>
  <si>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</si>
  <si>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</si>
  <si>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</si>
  <si>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</si>
  <si>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</si>
  <si>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650 0106 7000099990 540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</si>
  <si>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</si>
  <si>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</si>
  <si>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</si>
  <si>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</si>
  <si>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</si>
  <si>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</si>
  <si>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</si>
  <si>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</si>
  <si>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</si>
  <si>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</si>
  <si>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</si>
  <si>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</si>
  <si>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</si>
  <si>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</si>
  <si>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</si>
  <si>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</si>
  <si>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</si>
  <si>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</si>
  <si>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</si>
  <si>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</si>
  <si>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</si>
  <si>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</si>
  <si>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</si>
  <si>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</si>
  <si>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</si>
  <si>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</si>
  <si>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</si>
  <si>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</si>
  <si>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</si>
  <si>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</si>
  <si>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650 0310 1420120803 244</t>
  </si>
  <si>
    <t>650 0310 1420199990 244</t>
  </si>
  <si>
    <t>650 0314 13000S2300 244</t>
  </si>
  <si>
    <t>650 0314 1310182300 244</t>
  </si>
  <si>
    <t>650 0314 13101S2300 244</t>
  </si>
  <si>
    <t>650 0314 1320182300 244</t>
  </si>
  <si>
    <t>650 0405 0850120827 244</t>
  </si>
  <si>
    <t>650 0405 0850184200 244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</si>
  <si>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</si>
  <si>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</si>
  <si>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</si>
  <si>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</si>
  <si>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</si>
  <si>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</si>
  <si>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650 0501 1100199990 244</t>
  </si>
  <si>
    <t>650 0501 2200199990 244</t>
  </si>
  <si>
    <t>650 0501 2200299990 244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</si>
  <si>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</si>
  <si>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</si>
  <si>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</si>
  <si>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</si>
  <si>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</si>
  <si>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</si>
  <si>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</si>
  <si>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</si>
  <si>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</si>
  <si>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650 0503 1210699990 244</t>
  </si>
  <si>
    <t>650 0503 122F255550 244</t>
  </si>
  <si>
    <t>650 0605 7000084290 121</t>
  </si>
  <si>
    <t>650 0605 7000084290 129</t>
  </si>
  <si>
    <t>650 0605 7000084290 244</t>
  </si>
  <si>
    <t>Безвозмездные перечисления (передачи) текущего характера сектора государственного управления</t>
  </si>
  <si>
    <t>650 0801 0500161990 611</t>
  </si>
  <si>
    <t>241</t>
  </si>
  <si>
    <t>650 0801 0500261990 611</t>
  </si>
  <si>
    <t>650 0801 1310199990 612</t>
  </si>
  <si>
    <t>650 0801 7000061990 612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</si>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</sst>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44228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109012565.64</f>
        <v>109012565.64</v>
      </c>
      <c r="M12" s="21"/>
      <c r="N12" s="21">
        <f>19177744.65</f>
        <v>19177744.65</v>
      </c>
      <c r="O12" s="21"/>
      <c r="P12" s="21"/>
      <c r="Q12" s="21"/>
      <c r="R12" s="21"/>
      <c r="S12" s="22">
        <f>89834820.99</f>
        <v>89834820.99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2471000</f>
        <v>2471000</v>
      </c>
      <c r="M13" s="25"/>
      <c r="N13" s="25">
        <f>194323.45</f>
        <v>194323.45</v>
      </c>
      <c r="O13" s="25"/>
      <c r="P13" s="25"/>
      <c r="Q13" s="25"/>
      <c r="R13" s="25"/>
      <c r="S13" s="26">
        <f>2276676.55</f>
        <v>2276676.55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16300</f>
        <v>16300</v>
      </c>
      <c r="M14" s="25"/>
      <c r="N14" s="25">
        <f>1145.47</f>
        <v>1145.47</v>
      </c>
      <c r="O14" s="25"/>
      <c r="P14" s="25"/>
      <c r="Q14" s="25"/>
      <c r="R14" s="25"/>
      <c r="S14" s="26">
        <f>15154.53</f>
        <v>15154.53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3301900</f>
        <v>3301900</v>
      </c>
      <c r="M15" s="25"/>
      <c r="N15" s="25">
        <f>260736.56</f>
        <v>260736.56</v>
      </c>
      <c r="O15" s="25"/>
      <c r="P15" s="25"/>
      <c r="Q15" s="25"/>
      <c r="R15" s="25"/>
      <c r="S15" s="26">
        <f>3041163.44</f>
        <v>3041163.44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-358400</f>
        <v>-358400</v>
      </c>
      <c r="M16" s="25"/>
      <c r="N16" s="25">
        <f>-33116.33</f>
        <v>-33116.33</v>
      </c>
      <c r="O16" s="25"/>
      <c r="P16" s="25"/>
      <c r="Q16" s="25"/>
      <c r="R16" s="25"/>
      <c r="S16" s="26">
        <f>-325283.67</f>
        <v>-325283.67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19900000</f>
        <v>19900000</v>
      </c>
      <c r="M17" s="25"/>
      <c r="N17" s="25">
        <f>1453645.74</f>
        <v>1453645.74</v>
      </c>
      <c r="O17" s="25"/>
      <c r="P17" s="25"/>
      <c r="Q17" s="25"/>
      <c r="R17" s="25"/>
      <c r="S17" s="26">
        <f>18446354.26</f>
        <v>18446354.26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61.16</f>
        <v>61.16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590000</f>
        <v>590000</v>
      </c>
      <c r="M19" s="25"/>
      <c r="N19" s="25">
        <f>18594.03</f>
        <v>18594.03</v>
      </c>
      <c r="O19" s="25"/>
      <c r="P19" s="25"/>
      <c r="Q19" s="25"/>
      <c r="R19" s="25"/>
      <c r="S19" s="26">
        <f>571405.97</f>
        <v>571405.97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93713</f>
        <v>93713</v>
      </c>
      <c r="M20" s="25"/>
      <c r="N20" s="25">
        <f>691.28</f>
        <v>691.28</v>
      </c>
      <c r="O20" s="25"/>
      <c r="P20" s="25"/>
      <c r="Q20" s="25"/>
      <c r="R20" s="25"/>
      <c r="S20" s="26">
        <f>93021.72</f>
        <v>93021.72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191917</f>
        <v>191917</v>
      </c>
      <c r="M21" s="25"/>
      <c r="N21" s="25">
        <f>6197.59</f>
        <v>6197.59</v>
      </c>
      <c r="O21" s="25"/>
      <c r="P21" s="25"/>
      <c r="Q21" s="25"/>
      <c r="R21" s="25"/>
      <c r="S21" s="26">
        <f>185719.41</f>
        <v>185719.41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1800000</f>
        <v>1800000</v>
      </c>
      <c r="M22" s="25"/>
      <c r="N22" s="25">
        <f>2085</f>
        <v>2085</v>
      </c>
      <c r="O22" s="25"/>
      <c r="P22" s="25"/>
      <c r="Q22" s="25"/>
      <c r="R22" s="25"/>
      <c r="S22" s="26">
        <f>1797915</f>
        <v>1797915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290000</f>
        <v>290000</v>
      </c>
      <c r="M23" s="25"/>
      <c r="N23" s="25">
        <f>7339.02</f>
        <v>7339.02</v>
      </c>
      <c r="O23" s="25"/>
      <c r="P23" s="25"/>
      <c r="Q23" s="25"/>
      <c r="R23" s="25"/>
      <c r="S23" s="26">
        <f>282660.98</f>
        <v>282660.98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6350.7</f>
        <v>6350.7</v>
      </c>
      <c r="M24" s="25"/>
      <c r="N24" s="25">
        <f>139.94</f>
        <v>139.94</v>
      </c>
      <c r="O24" s="25"/>
      <c r="P24" s="25"/>
      <c r="Q24" s="25"/>
      <c r="R24" s="25"/>
      <c r="S24" s="26">
        <f>6210.76</f>
        <v>6210.76</v>
      </c>
      <c r="T24" s="26"/>
      <c r="U24" s="26"/>
    </row>
    <row r="25" spans="1:21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6790344</f>
        <v>6790344</v>
      </c>
      <c r="M25" s="25"/>
      <c r="N25" s="25">
        <f>50849.29</f>
        <v>50849.29</v>
      </c>
      <c r="O25" s="25"/>
      <c r="P25" s="25"/>
      <c r="Q25" s="25"/>
      <c r="R25" s="25"/>
      <c r="S25" s="26">
        <f>6739494.71</f>
        <v>6739494.71</v>
      </c>
      <c r="T25" s="26"/>
      <c r="U25" s="26"/>
    </row>
    <row r="26" spans="1:21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3084000</f>
        <v>3084000</v>
      </c>
      <c r="M26" s="25"/>
      <c r="N26" s="25">
        <f>589327.45</f>
        <v>589327.45</v>
      </c>
      <c r="O26" s="25"/>
      <c r="P26" s="25"/>
      <c r="Q26" s="25"/>
      <c r="R26" s="25"/>
      <c r="S26" s="26">
        <f>2494672.55</f>
        <v>2494672.55</v>
      </c>
      <c r="T26" s="26"/>
      <c r="U26" s="26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7" t="s">
        <v>49</v>
      </c>
      <c r="M27" s="27"/>
      <c r="N27" s="25">
        <f>0</f>
        <v>0</v>
      </c>
      <c r="O27" s="25"/>
      <c r="P27" s="25"/>
      <c r="Q27" s="25"/>
      <c r="R27" s="25"/>
      <c r="S27" s="28" t="s">
        <v>49</v>
      </c>
      <c r="T27" s="28"/>
      <c r="U27" s="28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66502900</f>
        <v>66502900</v>
      </c>
      <c r="M28" s="25"/>
      <c r="N28" s="25">
        <f>16625725</f>
        <v>16625725</v>
      </c>
      <c r="O28" s="25"/>
      <c r="P28" s="25"/>
      <c r="Q28" s="25"/>
      <c r="R28" s="25"/>
      <c r="S28" s="26">
        <f>49877175</f>
        <v>49877175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25412.94</f>
        <v>25412.94</v>
      </c>
      <c r="M29" s="25"/>
      <c r="N29" s="27" t="s">
        <v>49</v>
      </c>
      <c r="O29" s="27"/>
      <c r="P29" s="27"/>
      <c r="Q29" s="27"/>
      <c r="R29" s="27"/>
      <c r="S29" s="26">
        <f>25412.94</f>
        <v>25412.94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466400</f>
        <v>466400</v>
      </c>
      <c r="M30" s="25"/>
      <c r="N30" s="27" t="s">
        <v>49</v>
      </c>
      <c r="O30" s="27"/>
      <c r="P30" s="27"/>
      <c r="Q30" s="27"/>
      <c r="R30" s="27"/>
      <c r="S30" s="26">
        <f>466400</f>
        <v>466400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155600</f>
        <v>155600</v>
      </c>
      <c r="M31" s="25"/>
      <c r="N31" s="27" t="s">
        <v>49</v>
      </c>
      <c r="O31" s="27"/>
      <c r="P31" s="27"/>
      <c r="Q31" s="27"/>
      <c r="R31" s="27"/>
      <c r="S31" s="26">
        <f>155600</f>
        <v>155600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3685128</f>
        <v>3685128</v>
      </c>
      <c r="M32" s="25"/>
      <c r="N32" s="27" t="s">
        <v>49</v>
      </c>
      <c r="O32" s="27"/>
      <c r="P32" s="27"/>
      <c r="Q32" s="27"/>
      <c r="R32" s="27"/>
      <c r="S32" s="26">
        <f>3685128</f>
        <v>3685128</v>
      </c>
      <c r="T32" s="26"/>
      <c r="U32" s="26"/>
    </row>
    <row r="33" spans="1:21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22</v>
      </c>
      <c r="B35" s="13"/>
      <c r="C35" s="13"/>
      <c r="D35" s="13"/>
      <c r="E35" s="13"/>
      <c r="F35" s="13"/>
      <c r="G35" s="13" t="s">
        <v>23</v>
      </c>
      <c r="H35" s="13"/>
      <c r="I35" s="13" t="s">
        <v>79</v>
      </c>
      <c r="J35" s="13"/>
      <c r="K35" s="14" t="s">
        <v>80</v>
      </c>
      <c r="L35" s="14"/>
      <c r="M35" s="14" t="s">
        <v>25</v>
      </c>
      <c r="N35" s="14"/>
      <c r="O35" s="14" t="s">
        <v>26</v>
      </c>
      <c r="P35" s="14"/>
      <c r="Q35" s="14"/>
      <c r="R35" s="14"/>
      <c r="S35" s="14"/>
      <c r="T35" s="15" t="s">
        <v>27</v>
      </c>
      <c r="U35" s="15"/>
    </row>
    <row r="36" spans="1:21" s="1" customFormat="1" ht="13.5" customHeight="1">
      <c r="A36" s="16" t="s">
        <v>28</v>
      </c>
      <c r="B36" s="16"/>
      <c r="C36" s="16"/>
      <c r="D36" s="16"/>
      <c r="E36" s="16"/>
      <c r="F36" s="16"/>
      <c r="G36" s="16" t="s">
        <v>29</v>
      </c>
      <c r="H36" s="16"/>
      <c r="I36" s="16" t="s">
        <v>30</v>
      </c>
      <c r="J36" s="16"/>
      <c r="K36" s="17" t="s">
        <v>31</v>
      </c>
      <c r="L36" s="17"/>
      <c r="M36" s="17" t="s">
        <v>32</v>
      </c>
      <c r="N36" s="17"/>
      <c r="O36" s="17" t="s">
        <v>33</v>
      </c>
      <c r="P36" s="17"/>
      <c r="Q36" s="17"/>
      <c r="R36" s="17"/>
      <c r="S36" s="17"/>
      <c r="T36" s="18" t="s">
        <v>81</v>
      </c>
      <c r="U36" s="18"/>
    </row>
    <row r="37" spans="1:21" s="1" customFormat="1" ht="13.5" customHeight="1">
      <c r="A37" s="19" t="s">
        <v>82</v>
      </c>
      <c r="B37" s="19"/>
      <c r="C37" s="19"/>
      <c r="D37" s="19"/>
      <c r="E37" s="19"/>
      <c r="F37" s="19"/>
      <c r="G37" s="20" t="s">
        <v>83</v>
      </c>
      <c r="H37" s="20"/>
      <c r="I37" s="20" t="s">
        <v>36</v>
      </c>
      <c r="J37" s="20"/>
      <c r="K37" s="30" t="s">
        <v>36</v>
      </c>
      <c r="L37" s="30"/>
      <c r="M37" s="21">
        <f>124477870.94</f>
        <v>124477870.94</v>
      </c>
      <c r="N37" s="21"/>
      <c r="O37" s="21">
        <f>5731707.35</f>
        <v>5731707.35</v>
      </c>
      <c r="P37" s="21"/>
      <c r="Q37" s="21"/>
      <c r="R37" s="21"/>
      <c r="S37" s="21"/>
      <c r="T37" s="22">
        <f>118746163.59</f>
        <v>118746163.59</v>
      </c>
      <c r="U37" s="22"/>
    </row>
    <row r="38" spans="1:21" s="1" customFormat="1" ht="13.5" customHeight="1">
      <c r="A38" s="31" t="s">
        <v>84</v>
      </c>
      <c r="B38" s="31"/>
      <c r="C38" s="31"/>
      <c r="D38" s="31"/>
      <c r="E38" s="31"/>
      <c r="F38" s="31"/>
      <c r="G38" s="32" t="s">
        <v>83</v>
      </c>
      <c r="H38" s="32"/>
      <c r="I38" s="32" t="s">
        <v>85</v>
      </c>
      <c r="J38" s="32"/>
      <c r="K38" s="33" t="s">
        <v>86</v>
      </c>
      <c r="L38" s="33"/>
      <c r="M38" s="34">
        <f>1464300</f>
        <v>1464300</v>
      </c>
      <c r="N38" s="34"/>
      <c r="O38" s="34">
        <f>172061.69</f>
        <v>172061.69</v>
      </c>
      <c r="P38" s="34"/>
      <c r="Q38" s="34"/>
      <c r="R38" s="34"/>
      <c r="S38" s="34"/>
      <c r="T38" s="35">
        <f>1292238.31</f>
        <v>1292238.31</v>
      </c>
      <c r="U38" s="35"/>
    </row>
    <row r="39" spans="1:21" s="1" customFormat="1" ht="13.5" customHeight="1">
      <c r="A39" s="31" t="s">
        <v>87</v>
      </c>
      <c r="B39" s="31"/>
      <c r="C39" s="31"/>
      <c r="D39" s="31"/>
      <c r="E39" s="31"/>
      <c r="F39" s="31"/>
      <c r="G39" s="32" t="s">
        <v>83</v>
      </c>
      <c r="H39" s="32"/>
      <c r="I39" s="32" t="s">
        <v>88</v>
      </c>
      <c r="J39" s="32"/>
      <c r="K39" s="33" t="s">
        <v>89</v>
      </c>
      <c r="L39" s="33"/>
      <c r="M39" s="34">
        <f>442200</f>
        <v>442200</v>
      </c>
      <c r="N39" s="34"/>
      <c r="O39" s="36" t="s">
        <v>49</v>
      </c>
      <c r="P39" s="36"/>
      <c r="Q39" s="36"/>
      <c r="R39" s="36"/>
      <c r="S39" s="36"/>
      <c r="T39" s="35">
        <f>442200</f>
        <v>442200</v>
      </c>
      <c r="U39" s="35"/>
    </row>
    <row r="40" spans="1:21" s="1" customFormat="1" ht="13.5" customHeight="1">
      <c r="A40" s="31" t="s">
        <v>84</v>
      </c>
      <c r="B40" s="31"/>
      <c r="C40" s="31"/>
      <c r="D40" s="31"/>
      <c r="E40" s="31"/>
      <c r="F40" s="31"/>
      <c r="G40" s="32" t="s">
        <v>83</v>
      </c>
      <c r="H40" s="32"/>
      <c r="I40" s="32" t="s">
        <v>90</v>
      </c>
      <c r="J40" s="32"/>
      <c r="K40" s="33" t="s">
        <v>86</v>
      </c>
      <c r="L40" s="33"/>
      <c r="M40" s="34">
        <f>13100000</f>
        <v>13100000</v>
      </c>
      <c r="N40" s="34"/>
      <c r="O40" s="34">
        <f>1367101.84</f>
        <v>1367101.84</v>
      </c>
      <c r="P40" s="34"/>
      <c r="Q40" s="34"/>
      <c r="R40" s="34"/>
      <c r="S40" s="34"/>
      <c r="T40" s="35">
        <f>11732898.16</f>
        <v>11732898.16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83</v>
      </c>
      <c r="H41" s="32"/>
      <c r="I41" s="32" t="s">
        <v>90</v>
      </c>
      <c r="J41" s="32"/>
      <c r="K41" s="33" t="s">
        <v>92</v>
      </c>
      <c r="L41" s="33"/>
      <c r="M41" s="34">
        <f>30000</f>
        <v>30000</v>
      </c>
      <c r="N41" s="34"/>
      <c r="O41" s="34">
        <f>16267.95</f>
        <v>16267.95</v>
      </c>
      <c r="P41" s="34"/>
      <c r="Q41" s="34"/>
      <c r="R41" s="34"/>
      <c r="S41" s="34"/>
      <c r="T41" s="35">
        <f>13732.05</f>
        <v>13732.05</v>
      </c>
      <c r="U41" s="35"/>
    </row>
    <row r="42" spans="1:21" s="1" customFormat="1" ht="13.5" customHeight="1">
      <c r="A42" s="31" t="s">
        <v>87</v>
      </c>
      <c r="B42" s="31"/>
      <c r="C42" s="31"/>
      <c r="D42" s="31"/>
      <c r="E42" s="31"/>
      <c r="F42" s="31"/>
      <c r="G42" s="32" t="s">
        <v>83</v>
      </c>
      <c r="H42" s="32"/>
      <c r="I42" s="32" t="s">
        <v>93</v>
      </c>
      <c r="J42" s="32"/>
      <c r="K42" s="33" t="s">
        <v>89</v>
      </c>
      <c r="L42" s="33"/>
      <c r="M42" s="34">
        <f>3956200</f>
        <v>3956200</v>
      </c>
      <c r="N42" s="34"/>
      <c r="O42" s="34">
        <f>24.42</f>
        <v>24.42</v>
      </c>
      <c r="P42" s="34"/>
      <c r="Q42" s="34"/>
      <c r="R42" s="34"/>
      <c r="S42" s="34"/>
      <c r="T42" s="35">
        <f>3956175.58</f>
        <v>3956175.58</v>
      </c>
      <c r="U42" s="35"/>
    </row>
    <row r="43" spans="1:21" s="1" customFormat="1" ht="13.5" customHeight="1">
      <c r="A43" s="31" t="s">
        <v>84</v>
      </c>
      <c r="B43" s="31"/>
      <c r="C43" s="31"/>
      <c r="D43" s="31"/>
      <c r="E43" s="31"/>
      <c r="F43" s="31"/>
      <c r="G43" s="32" t="s">
        <v>83</v>
      </c>
      <c r="H43" s="32"/>
      <c r="I43" s="32" t="s">
        <v>94</v>
      </c>
      <c r="J43" s="32"/>
      <c r="K43" s="33" t="s">
        <v>86</v>
      </c>
      <c r="L43" s="33"/>
      <c r="M43" s="34">
        <f>4950000</f>
        <v>4950000</v>
      </c>
      <c r="N43" s="34"/>
      <c r="O43" s="34">
        <f>395525.55</f>
        <v>395525.55</v>
      </c>
      <c r="P43" s="34"/>
      <c r="Q43" s="34"/>
      <c r="R43" s="34"/>
      <c r="S43" s="34"/>
      <c r="T43" s="35">
        <f>4554474.45</f>
        <v>4554474.45</v>
      </c>
      <c r="U43" s="35"/>
    </row>
    <row r="44" spans="1:21" s="1" customFormat="1" ht="13.5" customHeight="1">
      <c r="A44" s="31" t="s">
        <v>91</v>
      </c>
      <c r="B44" s="31"/>
      <c r="C44" s="31"/>
      <c r="D44" s="31"/>
      <c r="E44" s="31"/>
      <c r="F44" s="31"/>
      <c r="G44" s="32" t="s">
        <v>83</v>
      </c>
      <c r="H44" s="32"/>
      <c r="I44" s="32" t="s">
        <v>94</v>
      </c>
      <c r="J44" s="32"/>
      <c r="K44" s="33" t="s">
        <v>92</v>
      </c>
      <c r="L44" s="33"/>
      <c r="M44" s="34">
        <f>30000</f>
        <v>30000</v>
      </c>
      <c r="N44" s="34"/>
      <c r="O44" s="36" t="s">
        <v>49</v>
      </c>
      <c r="P44" s="36"/>
      <c r="Q44" s="36"/>
      <c r="R44" s="36"/>
      <c r="S44" s="36"/>
      <c r="T44" s="35">
        <f>30000</f>
        <v>30000</v>
      </c>
      <c r="U44" s="35"/>
    </row>
    <row r="45" spans="1:21" s="1" customFormat="1" ht="13.5" customHeight="1">
      <c r="A45" s="31" t="s">
        <v>87</v>
      </c>
      <c r="B45" s="31"/>
      <c r="C45" s="31"/>
      <c r="D45" s="31"/>
      <c r="E45" s="31"/>
      <c r="F45" s="31"/>
      <c r="G45" s="32" t="s">
        <v>83</v>
      </c>
      <c r="H45" s="32"/>
      <c r="I45" s="32" t="s">
        <v>95</v>
      </c>
      <c r="J45" s="32"/>
      <c r="K45" s="33" t="s">
        <v>89</v>
      </c>
      <c r="L45" s="33"/>
      <c r="M45" s="34">
        <f>1495000</f>
        <v>1495000</v>
      </c>
      <c r="N45" s="34"/>
      <c r="O45" s="36" t="s">
        <v>49</v>
      </c>
      <c r="P45" s="36"/>
      <c r="Q45" s="36"/>
      <c r="R45" s="36"/>
      <c r="S45" s="36"/>
      <c r="T45" s="35">
        <f>1495000</f>
        <v>1495000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83</v>
      </c>
      <c r="H46" s="32"/>
      <c r="I46" s="32" t="s">
        <v>97</v>
      </c>
      <c r="J46" s="32"/>
      <c r="K46" s="33" t="s">
        <v>98</v>
      </c>
      <c r="L46" s="33"/>
      <c r="M46" s="34">
        <f>12000</f>
        <v>12000</v>
      </c>
      <c r="N46" s="34"/>
      <c r="O46" s="36" t="s">
        <v>49</v>
      </c>
      <c r="P46" s="36"/>
      <c r="Q46" s="36"/>
      <c r="R46" s="36"/>
      <c r="S46" s="36"/>
      <c r="T46" s="35">
        <f>12000</f>
        <v>12000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83</v>
      </c>
      <c r="H47" s="32"/>
      <c r="I47" s="32" t="s">
        <v>97</v>
      </c>
      <c r="J47" s="32"/>
      <c r="K47" s="33" t="s">
        <v>100</v>
      </c>
      <c r="L47" s="33"/>
      <c r="M47" s="34">
        <f>700000</f>
        <v>700000</v>
      </c>
      <c r="N47" s="34"/>
      <c r="O47" s="36" t="s">
        <v>49</v>
      </c>
      <c r="P47" s="36"/>
      <c r="Q47" s="36"/>
      <c r="R47" s="36"/>
      <c r="S47" s="36"/>
      <c r="T47" s="35">
        <f>700000</f>
        <v>700000</v>
      </c>
      <c r="U47" s="35"/>
    </row>
    <row r="48" spans="1:21" s="1" customFormat="1" ht="13.5" customHeight="1">
      <c r="A48" s="31" t="s">
        <v>101</v>
      </c>
      <c r="B48" s="31"/>
      <c r="C48" s="31"/>
      <c r="D48" s="31"/>
      <c r="E48" s="31"/>
      <c r="F48" s="31"/>
      <c r="G48" s="32" t="s">
        <v>83</v>
      </c>
      <c r="H48" s="32"/>
      <c r="I48" s="32" t="s">
        <v>97</v>
      </c>
      <c r="J48" s="32"/>
      <c r="K48" s="33" t="s">
        <v>102</v>
      </c>
      <c r="L48" s="33"/>
      <c r="M48" s="34">
        <f>12000</f>
        <v>12000</v>
      </c>
      <c r="N48" s="34"/>
      <c r="O48" s="36" t="s">
        <v>49</v>
      </c>
      <c r="P48" s="36"/>
      <c r="Q48" s="36"/>
      <c r="R48" s="36"/>
      <c r="S48" s="36"/>
      <c r="T48" s="35">
        <f>12000</f>
        <v>12000</v>
      </c>
      <c r="U48" s="35"/>
    </row>
    <row r="49" spans="1:21" s="1" customFormat="1" ht="13.5" customHeight="1">
      <c r="A49" s="31" t="s">
        <v>103</v>
      </c>
      <c r="B49" s="31"/>
      <c r="C49" s="31"/>
      <c r="D49" s="31"/>
      <c r="E49" s="31"/>
      <c r="F49" s="31"/>
      <c r="G49" s="32" t="s">
        <v>83</v>
      </c>
      <c r="H49" s="32"/>
      <c r="I49" s="32" t="s">
        <v>97</v>
      </c>
      <c r="J49" s="32"/>
      <c r="K49" s="33" t="s">
        <v>104</v>
      </c>
      <c r="L49" s="33"/>
      <c r="M49" s="34">
        <f>10000</f>
        <v>10000</v>
      </c>
      <c r="N49" s="34"/>
      <c r="O49" s="36" t="s">
        <v>49</v>
      </c>
      <c r="P49" s="36"/>
      <c r="Q49" s="36"/>
      <c r="R49" s="36"/>
      <c r="S49" s="36"/>
      <c r="T49" s="35">
        <f>10000</f>
        <v>10000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83</v>
      </c>
      <c r="H50" s="32"/>
      <c r="I50" s="32" t="s">
        <v>97</v>
      </c>
      <c r="J50" s="32"/>
      <c r="K50" s="33" t="s">
        <v>106</v>
      </c>
      <c r="L50" s="33"/>
      <c r="M50" s="34">
        <f>150000</f>
        <v>150000</v>
      </c>
      <c r="N50" s="34"/>
      <c r="O50" s="36" t="s">
        <v>49</v>
      </c>
      <c r="P50" s="36"/>
      <c r="Q50" s="36"/>
      <c r="R50" s="36"/>
      <c r="S50" s="36"/>
      <c r="T50" s="35">
        <f>150000</f>
        <v>150000</v>
      </c>
      <c r="U50" s="35"/>
    </row>
    <row r="51" spans="1:21" s="1" customFormat="1" ht="13.5" customHeight="1">
      <c r="A51" s="31" t="s">
        <v>107</v>
      </c>
      <c r="B51" s="31"/>
      <c r="C51" s="31"/>
      <c r="D51" s="31"/>
      <c r="E51" s="31"/>
      <c r="F51" s="31"/>
      <c r="G51" s="32" t="s">
        <v>83</v>
      </c>
      <c r="H51" s="32"/>
      <c r="I51" s="32" t="s">
        <v>108</v>
      </c>
      <c r="J51" s="32"/>
      <c r="K51" s="33" t="s">
        <v>109</v>
      </c>
      <c r="L51" s="33"/>
      <c r="M51" s="34">
        <f>52481</f>
        <v>52481</v>
      </c>
      <c r="N51" s="34"/>
      <c r="O51" s="36" t="s">
        <v>49</v>
      </c>
      <c r="P51" s="36"/>
      <c r="Q51" s="36"/>
      <c r="R51" s="36"/>
      <c r="S51" s="36"/>
      <c r="T51" s="35">
        <f>52481</f>
        <v>52481</v>
      </c>
      <c r="U51" s="35"/>
    </row>
    <row r="52" spans="1:21" s="1" customFormat="1" ht="13.5" customHeight="1">
      <c r="A52" s="31" t="s">
        <v>107</v>
      </c>
      <c r="B52" s="31"/>
      <c r="C52" s="31"/>
      <c r="D52" s="31"/>
      <c r="E52" s="31"/>
      <c r="F52" s="31"/>
      <c r="G52" s="32" t="s">
        <v>83</v>
      </c>
      <c r="H52" s="32"/>
      <c r="I52" s="32" t="s">
        <v>110</v>
      </c>
      <c r="J52" s="32"/>
      <c r="K52" s="33" t="s">
        <v>109</v>
      </c>
      <c r="L52" s="33"/>
      <c r="M52" s="34">
        <f>0</f>
        <v>0</v>
      </c>
      <c r="N52" s="34"/>
      <c r="O52" s="36" t="s">
        <v>49</v>
      </c>
      <c r="P52" s="36"/>
      <c r="Q52" s="36"/>
      <c r="R52" s="36"/>
      <c r="S52" s="36"/>
      <c r="T52" s="37" t="s">
        <v>49</v>
      </c>
      <c r="U52" s="37"/>
    </row>
    <row r="53" spans="1:21" s="1" customFormat="1" ht="13.5" customHeight="1">
      <c r="A53" s="31" t="s">
        <v>111</v>
      </c>
      <c r="B53" s="31"/>
      <c r="C53" s="31"/>
      <c r="D53" s="31"/>
      <c r="E53" s="31"/>
      <c r="F53" s="31"/>
      <c r="G53" s="32" t="s">
        <v>83</v>
      </c>
      <c r="H53" s="32"/>
      <c r="I53" s="32" t="s">
        <v>112</v>
      </c>
      <c r="J53" s="32"/>
      <c r="K53" s="33" t="s">
        <v>113</v>
      </c>
      <c r="L53" s="33"/>
      <c r="M53" s="34">
        <f>100000</f>
        <v>100000</v>
      </c>
      <c r="N53" s="34"/>
      <c r="O53" s="34">
        <f>5152.4</f>
        <v>5152.4</v>
      </c>
      <c r="P53" s="34"/>
      <c r="Q53" s="34"/>
      <c r="R53" s="34"/>
      <c r="S53" s="34"/>
      <c r="T53" s="35">
        <f>94847.6</f>
        <v>94847.6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83</v>
      </c>
      <c r="H54" s="32"/>
      <c r="I54" s="32" t="s">
        <v>112</v>
      </c>
      <c r="J54" s="32"/>
      <c r="K54" s="33" t="s">
        <v>115</v>
      </c>
      <c r="L54" s="33"/>
      <c r="M54" s="34">
        <f>77000</f>
        <v>77000</v>
      </c>
      <c r="N54" s="34"/>
      <c r="O54" s="36" t="s">
        <v>49</v>
      </c>
      <c r="P54" s="36"/>
      <c r="Q54" s="36"/>
      <c r="R54" s="36"/>
      <c r="S54" s="36"/>
      <c r="T54" s="35">
        <f>77000</f>
        <v>77000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83</v>
      </c>
      <c r="H55" s="32"/>
      <c r="I55" s="32" t="s">
        <v>112</v>
      </c>
      <c r="J55" s="32"/>
      <c r="K55" s="33" t="s">
        <v>117</v>
      </c>
      <c r="L55" s="33"/>
      <c r="M55" s="34">
        <f>798000</f>
        <v>798000</v>
      </c>
      <c r="N55" s="34"/>
      <c r="O55" s="36" t="s">
        <v>49</v>
      </c>
      <c r="P55" s="36"/>
      <c r="Q55" s="36"/>
      <c r="R55" s="36"/>
      <c r="S55" s="36"/>
      <c r="T55" s="35">
        <f>798000</f>
        <v>798000</v>
      </c>
      <c r="U55" s="35"/>
    </row>
    <row r="56" spans="1:21" s="1" customFormat="1" ht="13.5" customHeight="1">
      <c r="A56" s="31" t="s">
        <v>103</v>
      </c>
      <c r="B56" s="31"/>
      <c r="C56" s="31"/>
      <c r="D56" s="31"/>
      <c r="E56" s="31"/>
      <c r="F56" s="31"/>
      <c r="G56" s="32" t="s">
        <v>83</v>
      </c>
      <c r="H56" s="32"/>
      <c r="I56" s="32" t="s">
        <v>112</v>
      </c>
      <c r="J56" s="32"/>
      <c r="K56" s="33" t="s">
        <v>104</v>
      </c>
      <c r="L56" s="33"/>
      <c r="M56" s="34">
        <f>784295</f>
        <v>784295</v>
      </c>
      <c r="N56" s="34"/>
      <c r="O56" s="36" t="s">
        <v>49</v>
      </c>
      <c r="P56" s="36"/>
      <c r="Q56" s="36"/>
      <c r="R56" s="36"/>
      <c r="S56" s="36"/>
      <c r="T56" s="35">
        <f>784295</f>
        <v>784295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83</v>
      </c>
      <c r="H57" s="32"/>
      <c r="I57" s="32" t="s">
        <v>112</v>
      </c>
      <c r="J57" s="32"/>
      <c r="K57" s="33" t="s">
        <v>119</v>
      </c>
      <c r="L57" s="33"/>
      <c r="M57" s="34">
        <f>8000</f>
        <v>8000</v>
      </c>
      <c r="N57" s="34"/>
      <c r="O57" s="36" t="s">
        <v>49</v>
      </c>
      <c r="P57" s="36"/>
      <c r="Q57" s="36"/>
      <c r="R57" s="36"/>
      <c r="S57" s="36"/>
      <c r="T57" s="35">
        <f>8000</f>
        <v>8000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83</v>
      </c>
      <c r="H58" s="32"/>
      <c r="I58" s="32" t="s">
        <v>112</v>
      </c>
      <c r="J58" s="32"/>
      <c r="K58" s="33" t="s">
        <v>121</v>
      </c>
      <c r="L58" s="33"/>
      <c r="M58" s="34">
        <f>500000</f>
        <v>500000</v>
      </c>
      <c r="N58" s="34"/>
      <c r="O58" s="34">
        <f>6916.5</f>
        <v>6916.5</v>
      </c>
      <c r="P58" s="34"/>
      <c r="Q58" s="34"/>
      <c r="R58" s="34"/>
      <c r="S58" s="34"/>
      <c r="T58" s="35">
        <f>493083.5</f>
        <v>493083.5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83</v>
      </c>
      <c r="H59" s="32"/>
      <c r="I59" s="32" t="s">
        <v>112</v>
      </c>
      <c r="J59" s="32"/>
      <c r="K59" s="33" t="s">
        <v>123</v>
      </c>
      <c r="L59" s="33"/>
      <c r="M59" s="34">
        <f>250000</f>
        <v>250000</v>
      </c>
      <c r="N59" s="34"/>
      <c r="O59" s="36" t="s">
        <v>49</v>
      </c>
      <c r="P59" s="36"/>
      <c r="Q59" s="36"/>
      <c r="R59" s="36"/>
      <c r="S59" s="36"/>
      <c r="T59" s="35">
        <f>250000</f>
        <v>250000</v>
      </c>
      <c r="U59" s="35"/>
    </row>
    <row r="60" spans="1:21" s="1" customFormat="1" ht="13.5" customHeight="1">
      <c r="A60" s="31" t="s">
        <v>114</v>
      </c>
      <c r="B60" s="31"/>
      <c r="C60" s="31"/>
      <c r="D60" s="31"/>
      <c r="E60" s="31"/>
      <c r="F60" s="31"/>
      <c r="G60" s="32" t="s">
        <v>83</v>
      </c>
      <c r="H60" s="32"/>
      <c r="I60" s="32" t="s">
        <v>124</v>
      </c>
      <c r="J60" s="32"/>
      <c r="K60" s="33" t="s">
        <v>115</v>
      </c>
      <c r="L60" s="33"/>
      <c r="M60" s="34">
        <f>681936.15</f>
        <v>681936.15</v>
      </c>
      <c r="N60" s="34"/>
      <c r="O60" s="34">
        <f>23936.15</f>
        <v>23936.15</v>
      </c>
      <c r="P60" s="34"/>
      <c r="Q60" s="34"/>
      <c r="R60" s="34"/>
      <c r="S60" s="34"/>
      <c r="T60" s="35">
        <f>658000</f>
        <v>658000</v>
      </c>
      <c r="U60" s="35"/>
    </row>
    <row r="61" spans="1:21" s="1" customFormat="1" ht="13.5" customHeight="1">
      <c r="A61" s="31" t="s">
        <v>125</v>
      </c>
      <c r="B61" s="31"/>
      <c r="C61" s="31"/>
      <c r="D61" s="31"/>
      <c r="E61" s="31"/>
      <c r="F61" s="31"/>
      <c r="G61" s="32" t="s">
        <v>83</v>
      </c>
      <c r="H61" s="32"/>
      <c r="I61" s="32" t="s">
        <v>126</v>
      </c>
      <c r="J61" s="32"/>
      <c r="K61" s="33" t="s">
        <v>127</v>
      </c>
      <c r="L61" s="33"/>
      <c r="M61" s="34">
        <f>80000</f>
        <v>80000</v>
      </c>
      <c r="N61" s="34"/>
      <c r="O61" s="36" t="s">
        <v>49</v>
      </c>
      <c r="P61" s="36"/>
      <c r="Q61" s="36"/>
      <c r="R61" s="36"/>
      <c r="S61" s="36"/>
      <c r="T61" s="35">
        <f>80000</f>
        <v>80000</v>
      </c>
      <c r="U61" s="35"/>
    </row>
    <row r="62" spans="1:21" s="1" customFormat="1" ht="13.5" customHeight="1">
      <c r="A62" s="31" t="s">
        <v>125</v>
      </c>
      <c r="B62" s="31"/>
      <c r="C62" s="31"/>
      <c r="D62" s="31"/>
      <c r="E62" s="31"/>
      <c r="F62" s="31"/>
      <c r="G62" s="32" t="s">
        <v>83</v>
      </c>
      <c r="H62" s="32"/>
      <c r="I62" s="32" t="s">
        <v>128</v>
      </c>
      <c r="J62" s="32"/>
      <c r="K62" s="33" t="s">
        <v>127</v>
      </c>
      <c r="L62" s="33"/>
      <c r="M62" s="34">
        <f>15000</f>
        <v>15000</v>
      </c>
      <c r="N62" s="34"/>
      <c r="O62" s="36" t="s">
        <v>49</v>
      </c>
      <c r="P62" s="36"/>
      <c r="Q62" s="36"/>
      <c r="R62" s="36"/>
      <c r="S62" s="36"/>
      <c r="T62" s="35">
        <f>15000</f>
        <v>15000</v>
      </c>
      <c r="U62" s="35"/>
    </row>
    <row r="63" spans="1:21" s="1" customFormat="1" ht="13.5" customHeight="1">
      <c r="A63" s="31" t="s">
        <v>125</v>
      </c>
      <c r="B63" s="31"/>
      <c r="C63" s="31"/>
      <c r="D63" s="31"/>
      <c r="E63" s="31"/>
      <c r="F63" s="31"/>
      <c r="G63" s="32" t="s">
        <v>83</v>
      </c>
      <c r="H63" s="32"/>
      <c r="I63" s="32" t="s">
        <v>129</v>
      </c>
      <c r="J63" s="32"/>
      <c r="K63" s="33" t="s">
        <v>127</v>
      </c>
      <c r="L63" s="33"/>
      <c r="M63" s="34">
        <f>0</f>
        <v>0</v>
      </c>
      <c r="N63" s="34"/>
      <c r="O63" s="36" t="s">
        <v>49</v>
      </c>
      <c r="P63" s="36"/>
      <c r="Q63" s="36"/>
      <c r="R63" s="36"/>
      <c r="S63" s="36"/>
      <c r="T63" s="37" t="s">
        <v>49</v>
      </c>
      <c r="U63" s="37"/>
    </row>
    <row r="64" spans="1:21" s="1" customFormat="1" ht="13.5" customHeight="1">
      <c r="A64" s="31" t="s">
        <v>130</v>
      </c>
      <c r="B64" s="31"/>
      <c r="C64" s="31"/>
      <c r="D64" s="31"/>
      <c r="E64" s="31"/>
      <c r="F64" s="31"/>
      <c r="G64" s="32" t="s">
        <v>83</v>
      </c>
      <c r="H64" s="32"/>
      <c r="I64" s="32" t="s">
        <v>129</v>
      </c>
      <c r="J64" s="32"/>
      <c r="K64" s="33" t="s">
        <v>131</v>
      </c>
      <c r="L64" s="33"/>
      <c r="M64" s="34">
        <f>15000</f>
        <v>15000</v>
      </c>
      <c r="N64" s="34"/>
      <c r="O64" s="36" t="s">
        <v>49</v>
      </c>
      <c r="P64" s="36"/>
      <c r="Q64" s="36"/>
      <c r="R64" s="36"/>
      <c r="S64" s="36"/>
      <c r="T64" s="35">
        <f>15000</f>
        <v>15000</v>
      </c>
      <c r="U64" s="35"/>
    </row>
    <row r="65" spans="1:21" s="1" customFormat="1" ht="13.5" customHeight="1">
      <c r="A65" s="31" t="s">
        <v>103</v>
      </c>
      <c r="B65" s="31"/>
      <c r="C65" s="31"/>
      <c r="D65" s="31"/>
      <c r="E65" s="31"/>
      <c r="F65" s="31"/>
      <c r="G65" s="32" t="s">
        <v>83</v>
      </c>
      <c r="H65" s="32"/>
      <c r="I65" s="32" t="s">
        <v>132</v>
      </c>
      <c r="J65" s="32"/>
      <c r="K65" s="33" t="s">
        <v>104</v>
      </c>
      <c r="L65" s="33"/>
      <c r="M65" s="34">
        <f>220000</f>
        <v>220000</v>
      </c>
      <c r="N65" s="34"/>
      <c r="O65" s="36" t="s">
        <v>49</v>
      </c>
      <c r="P65" s="36"/>
      <c r="Q65" s="36"/>
      <c r="R65" s="36"/>
      <c r="S65" s="36"/>
      <c r="T65" s="35">
        <f>220000</f>
        <v>220000</v>
      </c>
      <c r="U65" s="35"/>
    </row>
    <row r="66" spans="1:21" s="1" customFormat="1" ht="13.5" customHeight="1">
      <c r="A66" s="31" t="s">
        <v>116</v>
      </c>
      <c r="B66" s="31"/>
      <c r="C66" s="31"/>
      <c r="D66" s="31"/>
      <c r="E66" s="31"/>
      <c r="F66" s="31"/>
      <c r="G66" s="32" t="s">
        <v>83</v>
      </c>
      <c r="H66" s="32"/>
      <c r="I66" s="32" t="s">
        <v>133</v>
      </c>
      <c r="J66" s="32"/>
      <c r="K66" s="33" t="s">
        <v>117</v>
      </c>
      <c r="L66" s="33"/>
      <c r="M66" s="34">
        <f>150000</f>
        <v>150000</v>
      </c>
      <c r="N66" s="34"/>
      <c r="O66" s="36" t="s">
        <v>49</v>
      </c>
      <c r="P66" s="36"/>
      <c r="Q66" s="36"/>
      <c r="R66" s="36"/>
      <c r="S66" s="36"/>
      <c r="T66" s="35">
        <f>150000</f>
        <v>150000</v>
      </c>
      <c r="U66" s="35"/>
    </row>
    <row r="67" spans="1:21" s="1" customFormat="1" ht="13.5" customHeight="1">
      <c r="A67" s="31" t="s">
        <v>114</v>
      </c>
      <c r="B67" s="31"/>
      <c r="C67" s="31"/>
      <c r="D67" s="31"/>
      <c r="E67" s="31"/>
      <c r="F67" s="31"/>
      <c r="G67" s="32" t="s">
        <v>83</v>
      </c>
      <c r="H67" s="32"/>
      <c r="I67" s="32" t="s">
        <v>134</v>
      </c>
      <c r="J67" s="32"/>
      <c r="K67" s="33" t="s">
        <v>115</v>
      </c>
      <c r="L67" s="33"/>
      <c r="M67" s="34">
        <f>100000</f>
        <v>100000</v>
      </c>
      <c r="N67" s="34"/>
      <c r="O67" s="36" t="s">
        <v>49</v>
      </c>
      <c r="P67" s="36"/>
      <c r="Q67" s="36"/>
      <c r="R67" s="36"/>
      <c r="S67" s="36"/>
      <c r="T67" s="35">
        <f>100000</f>
        <v>100000</v>
      </c>
      <c r="U67" s="35"/>
    </row>
    <row r="68" spans="1:21" s="1" customFormat="1" ht="13.5" customHeight="1">
      <c r="A68" s="31" t="s">
        <v>84</v>
      </c>
      <c r="B68" s="31"/>
      <c r="C68" s="31"/>
      <c r="D68" s="31"/>
      <c r="E68" s="31"/>
      <c r="F68" s="31"/>
      <c r="G68" s="32" t="s">
        <v>83</v>
      </c>
      <c r="H68" s="32"/>
      <c r="I68" s="32" t="s">
        <v>135</v>
      </c>
      <c r="J68" s="32"/>
      <c r="K68" s="33" t="s">
        <v>86</v>
      </c>
      <c r="L68" s="33"/>
      <c r="M68" s="34">
        <f>358200</f>
        <v>358200</v>
      </c>
      <c r="N68" s="34"/>
      <c r="O68" s="36" t="s">
        <v>49</v>
      </c>
      <c r="P68" s="36"/>
      <c r="Q68" s="36"/>
      <c r="R68" s="36"/>
      <c r="S68" s="36"/>
      <c r="T68" s="35">
        <f>358200</f>
        <v>358200</v>
      </c>
      <c r="U68" s="35"/>
    </row>
    <row r="69" spans="1:21" s="1" customFormat="1" ht="13.5" customHeight="1">
      <c r="A69" s="31" t="s">
        <v>87</v>
      </c>
      <c r="B69" s="31"/>
      <c r="C69" s="31"/>
      <c r="D69" s="31"/>
      <c r="E69" s="31"/>
      <c r="F69" s="31"/>
      <c r="G69" s="32" t="s">
        <v>83</v>
      </c>
      <c r="H69" s="32"/>
      <c r="I69" s="32" t="s">
        <v>136</v>
      </c>
      <c r="J69" s="32"/>
      <c r="K69" s="33" t="s">
        <v>89</v>
      </c>
      <c r="L69" s="33"/>
      <c r="M69" s="34">
        <f>108200</f>
        <v>108200</v>
      </c>
      <c r="N69" s="34"/>
      <c r="O69" s="36" t="s">
        <v>49</v>
      </c>
      <c r="P69" s="36"/>
      <c r="Q69" s="36"/>
      <c r="R69" s="36"/>
      <c r="S69" s="36"/>
      <c r="T69" s="35">
        <f>108200</f>
        <v>108200</v>
      </c>
      <c r="U69" s="35"/>
    </row>
    <row r="70" spans="1:21" s="1" customFormat="1" ht="13.5" customHeight="1">
      <c r="A70" s="31" t="s">
        <v>84</v>
      </c>
      <c r="B70" s="31"/>
      <c r="C70" s="31"/>
      <c r="D70" s="31"/>
      <c r="E70" s="31"/>
      <c r="F70" s="31"/>
      <c r="G70" s="32" t="s">
        <v>83</v>
      </c>
      <c r="H70" s="32"/>
      <c r="I70" s="32" t="s">
        <v>137</v>
      </c>
      <c r="J70" s="32"/>
      <c r="K70" s="33" t="s">
        <v>86</v>
      </c>
      <c r="L70" s="33"/>
      <c r="M70" s="34">
        <f>91000</f>
        <v>91000</v>
      </c>
      <c r="N70" s="34"/>
      <c r="O70" s="36" t="s">
        <v>49</v>
      </c>
      <c r="P70" s="36"/>
      <c r="Q70" s="36"/>
      <c r="R70" s="36"/>
      <c r="S70" s="36"/>
      <c r="T70" s="35">
        <f>91000</f>
        <v>91000</v>
      </c>
      <c r="U70" s="35"/>
    </row>
    <row r="71" spans="1:21" s="1" customFormat="1" ht="13.5" customHeight="1">
      <c r="A71" s="31" t="s">
        <v>87</v>
      </c>
      <c r="B71" s="31"/>
      <c r="C71" s="31"/>
      <c r="D71" s="31"/>
      <c r="E71" s="31"/>
      <c r="F71" s="31"/>
      <c r="G71" s="32" t="s">
        <v>83</v>
      </c>
      <c r="H71" s="32"/>
      <c r="I71" s="32" t="s">
        <v>138</v>
      </c>
      <c r="J71" s="32"/>
      <c r="K71" s="33" t="s">
        <v>89</v>
      </c>
      <c r="L71" s="33"/>
      <c r="M71" s="34">
        <f>27500</f>
        <v>27500</v>
      </c>
      <c r="N71" s="34"/>
      <c r="O71" s="36" t="s">
        <v>49</v>
      </c>
      <c r="P71" s="36"/>
      <c r="Q71" s="36"/>
      <c r="R71" s="36"/>
      <c r="S71" s="36"/>
      <c r="T71" s="35">
        <f>27500</f>
        <v>27500</v>
      </c>
      <c r="U71" s="35"/>
    </row>
    <row r="72" spans="1:21" s="1" customFormat="1" ht="13.5" customHeight="1">
      <c r="A72" s="31" t="s">
        <v>122</v>
      </c>
      <c r="B72" s="31"/>
      <c r="C72" s="31"/>
      <c r="D72" s="31"/>
      <c r="E72" s="31"/>
      <c r="F72" s="31"/>
      <c r="G72" s="32" t="s">
        <v>83</v>
      </c>
      <c r="H72" s="32"/>
      <c r="I72" s="32" t="s">
        <v>139</v>
      </c>
      <c r="J72" s="32"/>
      <c r="K72" s="33" t="s">
        <v>123</v>
      </c>
      <c r="L72" s="33"/>
      <c r="M72" s="34">
        <f>37100</f>
        <v>37100</v>
      </c>
      <c r="N72" s="34"/>
      <c r="O72" s="36" t="s">
        <v>49</v>
      </c>
      <c r="P72" s="36"/>
      <c r="Q72" s="36"/>
      <c r="R72" s="36"/>
      <c r="S72" s="36"/>
      <c r="T72" s="35">
        <f>37100</f>
        <v>37100</v>
      </c>
      <c r="U72" s="35"/>
    </row>
    <row r="73" spans="1:21" s="1" customFormat="1" ht="13.5" customHeight="1">
      <c r="A73" s="31" t="s">
        <v>103</v>
      </c>
      <c r="B73" s="31"/>
      <c r="C73" s="31"/>
      <c r="D73" s="31"/>
      <c r="E73" s="31"/>
      <c r="F73" s="31"/>
      <c r="G73" s="32" t="s">
        <v>83</v>
      </c>
      <c r="H73" s="32"/>
      <c r="I73" s="32" t="s">
        <v>140</v>
      </c>
      <c r="J73" s="32"/>
      <c r="K73" s="33" t="s">
        <v>104</v>
      </c>
      <c r="L73" s="33"/>
      <c r="M73" s="34">
        <f>17967.98</f>
        <v>17967.98</v>
      </c>
      <c r="N73" s="34"/>
      <c r="O73" s="36" t="s">
        <v>49</v>
      </c>
      <c r="P73" s="36"/>
      <c r="Q73" s="36"/>
      <c r="R73" s="36"/>
      <c r="S73" s="36"/>
      <c r="T73" s="35">
        <f>17967.98</f>
        <v>17967.98</v>
      </c>
      <c r="U73" s="35"/>
    </row>
    <row r="74" spans="1:21" s="1" customFormat="1" ht="13.5" customHeight="1">
      <c r="A74" s="31" t="s">
        <v>103</v>
      </c>
      <c r="B74" s="31"/>
      <c r="C74" s="31"/>
      <c r="D74" s="31"/>
      <c r="E74" s="31"/>
      <c r="F74" s="31"/>
      <c r="G74" s="32" t="s">
        <v>83</v>
      </c>
      <c r="H74" s="32"/>
      <c r="I74" s="32" t="s">
        <v>141</v>
      </c>
      <c r="J74" s="32"/>
      <c r="K74" s="33" t="s">
        <v>104</v>
      </c>
      <c r="L74" s="33"/>
      <c r="M74" s="34">
        <f>50000</f>
        <v>50000</v>
      </c>
      <c r="N74" s="34"/>
      <c r="O74" s="36" t="s">
        <v>49</v>
      </c>
      <c r="P74" s="36"/>
      <c r="Q74" s="36"/>
      <c r="R74" s="36"/>
      <c r="S74" s="36"/>
      <c r="T74" s="35">
        <f>50000</f>
        <v>50000</v>
      </c>
      <c r="U74" s="35"/>
    </row>
    <row r="75" spans="1:21" s="1" customFormat="1" ht="13.5" customHeight="1">
      <c r="A75" s="31" t="s">
        <v>103</v>
      </c>
      <c r="B75" s="31"/>
      <c r="C75" s="31"/>
      <c r="D75" s="31"/>
      <c r="E75" s="31"/>
      <c r="F75" s="31"/>
      <c r="G75" s="32" t="s">
        <v>83</v>
      </c>
      <c r="H75" s="32"/>
      <c r="I75" s="32" t="s">
        <v>142</v>
      </c>
      <c r="J75" s="32"/>
      <c r="K75" s="33" t="s">
        <v>104</v>
      </c>
      <c r="L75" s="33"/>
      <c r="M75" s="34">
        <f>200000</f>
        <v>200000</v>
      </c>
      <c r="N75" s="34"/>
      <c r="O75" s="36" t="s">
        <v>49</v>
      </c>
      <c r="P75" s="36"/>
      <c r="Q75" s="36"/>
      <c r="R75" s="36"/>
      <c r="S75" s="36"/>
      <c r="T75" s="35">
        <f>200000</f>
        <v>200000</v>
      </c>
      <c r="U75" s="35"/>
    </row>
    <row r="76" spans="1:21" s="1" customFormat="1" ht="13.5" customHeight="1">
      <c r="A76" s="31" t="s">
        <v>103</v>
      </c>
      <c r="B76" s="31"/>
      <c r="C76" s="31"/>
      <c r="D76" s="31"/>
      <c r="E76" s="31"/>
      <c r="F76" s="31"/>
      <c r="G76" s="32" t="s">
        <v>83</v>
      </c>
      <c r="H76" s="32"/>
      <c r="I76" s="32" t="s">
        <v>143</v>
      </c>
      <c r="J76" s="32"/>
      <c r="K76" s="33" t="s">
        <v>104</v>
      </c>
      <c r="L76" s="33"/>
      <c r="M76" s="34">
        <f>11525</f>
        <v>11525</v>
      </c>
      <c r="N76" s="34"/>
      <c r="O76" s="36" t="s">
        <v>49</v>
      </c>
      <c r="P76" s="36"/>
      <c r="Q76" s="36"/>
      <c r="R76" s="36"/>
      <c r="S76" s="36"/>
      <c r="T76" s="35">
        <f>11525</f>
        <v>11525</v>
      </c>
      <c r="U76" s="35"/>
    </row>
    <row r="77" spans="1:21" s="1" customFormat="1" ht="13.5" customHeight="1">
      <c r="A77" s="31" t="s">
        <v>103</v>
      </c>
      <c r="B77" s="31"/>
      <c r="C77" s="31"/>
      <c r="D77" s="31"/>
      <c r="E77" s="31"/>
      <c r="F77" s="31"/>
      <c r="G77" s="32" t="s">
        <v>83</v>
      </c>
      <c r="H77" s="32"/>
      <c r="I77" s="32" t="s">
        <v>144</v>
      </c>
      <c r="J77" s="32"/>
      <c r="K77" s="33" t="s">
        <v>104</v>
      </c>
      <c r="L77" s="33"/>
      <c r="M77" s="34">
        <f>11525</f>
        <v>11525</v>
      </c>
      <c r="N77" s="34"/>
      <c r="O77" s="36" t="s">
        <v>49</v>
      </c>
      <c r="P77" s="36"/>
      <c r="Q77" s="36"/>
      <c r="R77" s="36"/>
      <c r="S77" s="36"/>
      <c r="T77" s="35">
        <f>11525</f>
        <v>11525</v>
      </c>
      <c r="U77" s="35"/>
    </row>
    <row r="78" spans="1:21" s="1" customFormat="1" ht="13.5" customHeight="1">
      <c r="A78" s="31" t="s">
        <v>103</v>
      </c>
      <c r="B78" s="31"/>
      <c r="C78" s="31"/>
      <c r="D78" s="31"/>
      <c r="E78" s="31"/>
      <c r="F78" s="31"/>
      <c r="G78" s="32" t="s">
        <v>83</v>
      </c>
      <c r="H78" s="32"/>
      <c r="I78" s="32" t="s">
        <v>145</v>
      </c>
      <c r="J78" s="32"/>
      <c r="K78" s="33" t="s">
        <v>104</v>
      </c>
      <c r="L78" s="33"/>
      <c r="M78" s="34">
        <f>0</f>
        <v>0</v>
      </c>
      <c r="N78" s="34"/>
      <c r="O78" s="36" t="s">
        <v>49</v>
      </c>
      <c r="P78" s="36"/>
      <c r="Q78" s="36"/>
      <c r="R78" s="36"/>
      <c r="S78" s="36"/>
      <c r="T78" s="37" t="s">
        <v>49</v>
      </c>
      <c r="U78" s="37"/>
    </row>
    <row r="79" spans="1:21" s="1" customFormat="1" ht="13.5" customHeight="1">
      <c r="A79" s="31" t="s">
        <v>103</v>
      </c>
      <c r="B79" s="31"/>
      <c r="C79" s="31"/>
      <c r="D79" s="31"/>
      <c r="E79" s="31"/>
      <c r="F79" s="31"/>
      <c r="G79" s="32" t="s">
        <v>83</v>
      </c>
      <c r="H79" s="32"/>
      <c r="I79" s="32" t="s">
        <v>146</v>
      </c>
      <c r="J79" s="32"/>
      <c r="K79" s="33" t="s">
        <v>104</v>
      </c>
      <c r="L79" s="33"/>
      <c r="M79" s="34">
        <f>0</f>
        <v>0</v>
      </c>
      <c r="N79" s="34"/>
      <c r="O79" s="36" t="s">
        <v>49</v>
      </c>
      <c r="P79" s="36"/>
      <c r="Q79" s="36"/>
      <c r="R79" s="36"/>
      <c r="S79" s="36"/>
      <c r="T79" s="37" t="s">
        <v>49</v>
      </c>
      <c r="U79" s="37"/>
    </row>
    <row r="80" spans="1:21" s="1" customFormat="1" ht="13.5" customHeight="1">
      <c r="A80" s="31" t="s">
        <v>103</v>
      </c>
      <c r="B80" s="31"/>
      <c r="C80" s="31"/>
      <c r="D80" s="31"/>
      <c r="E80" s="31"/>
      <c r="F80" s="31"/>
      <c r="G80" s="32" t="s">
        <v>83</v>
      </c>
      <c r="H80" s="32"/>
      <c r="I80" s="32" t="s">
        <v>147</v>
      </c>
      <c r="J80" s="32"/>
      <c r="K80" s="33" t="s">
        <v>104</v>
      </c>
      <c r="L80" s="33"/>
      <c r="M80" s="34">
        <f>311803</f>
        <v>311803</v>
      </c>
      <c r="N80" s="34"/>
      <c r="O80" s="36" t="s">
        <v>49</v>
      </c>
      <c r="P80" s="36"/>
      <c r="Q80" s="36"/>
      <c r="R80" s="36"/>
      <c r="S80" s="36"/>
      <c r="T80" s="35">
        <f>311803</f>
        <v>311803</v>
      </c>
      <c r="U80" s="35"/>
    </row>
    <row r="81" spans="1:21" s="1" customFormat="1" ht="13.5" customHeight="1">
      <c r="A81" s="31" t="s">
        <v>103</v>
      </c>
      <c r="B81" s="31"/>
      <c r="C81" s="31"/>
      <c r="D81" s="31"/>
      <c r="E81" s="31"/>
      <c r="F81" s="31"/>
      <c r="G81" s="32" t="s">
        <v>83</v>
      </c>
      <c r="H81" s="32"/>
      <c r="I81" s="32" t="s">
        <v>148</v>
      </c>
      <c r="J81" s="32"/>
      <c r="K81" s="33" t="s">
        <v>104</v>
      </c>
      <c r="L81" s="33"/>
      <c r="M81" s="34">
        <f>21664.67</f>
        <v>21664.67</v>
      </c>
      <c r="N81" s="34"/>
      <c r="O81" s="36" t="s">
        <v>49</v>
      </c>
      <c r="P81" s="36"/>
      <c r="Q81" s="36"/>
      <c r="R81" s="36"/>
      <c r="S81" s="36"/>
      <c r="T81" s="35">
        <f>21664.67</f>
        <v>21664.67</v>
      </c>
      <c r="U81" s="35"/>
    </row>
    <row r="82" spans="1:21" s="1" customFormat="1" ht="13.5" customHeight="1">
      <c r="A82" s="31" t="s">
        <v>116</v>
      </c>
      <c r="B82" s="31"/>
      <c r="C82" s="31"/>
      <c r="D82" s="31"/>
      <c r="E82" s="31"/>
      <c r="F82" s="31"/>
      <c r="G82" s="32" t="s">
        <v>83</v>
      </c>
      <c r="H82" s="32"/>
      <c r="I82" s="32" t="s">
        <v>149</v>
      </c>
      <c r="J82" s="32"/>
      <c r="K82" s="33" t="s">
        <v>117</v>
      </c>
      <c r="L82" s="33"/>
      <c r="M82" s="34">
        <f>24500000</f>
        <v>24500000</v>
      </c>
      <c r="N82" s="34"/>
      <c r="O82" s="36" t="s">
        <v>49</v>
      </c>
      <c r="P82" s="36"/>
      <c r="Q82" s="36"/>
      <c r="R82" s="36"/>
      <c r="S82" s="36"/>
      <c r="T82" s="35">
        <f>24500000</f>
        <v>24500000</v>
      </c>
      <c r="U82" s="35"/>
    </row>
    <row r="83" spans="1:21" s="1" customFormat="1" ht="13.5" customHeight="1">
      <c r="A83" s="31" t="s">
        <v>103</v>
      </c>
      <c r="B83" s="31"/>
      <c r="C83" s="31"/>
      <c r="D83" s="31"/>
      <c r="E83" s="31"/>
      <c r="F83" s="31"/>
      <c r="G83" s="32" t="s">
        <v>83</v>
      </c>
      <c r="H83" s="32"/>
      <c r="I83" s="32" t="s">
        <v>149</v>
      </c>
      <c r="J83" s="32"/>
      <c r="K83" s="33" t="s">
        <v>104</v>
      </c>
      <c r="L83" s="33"/>
      <c r="M83" s="34">
        <f>315000</f>
        <v>315000</v>
      </c>
      <c r="N83" s="34"/>
      <c r="O83" s="36" t="s">
        <v>49</v>
      </c>
      <c r="P83" s="36"/>
      <c r="Q83" s="36"/>
      <c r="R83" s="36"/>
      <c r="S83" s="36"/>
      <c r="T83" s="35">
        <f>315000</f>
        <v>315000</v>
      </c>
      <c r="U83" s="35"/>
    </row>
    <row r="84" spans="1:21" s="1" customFormat="1" ht="13.5" customHeight="1">
      <c r="A84" s="31" t="s">
        <v>111</v>
      </c>
      <c r="B84" s="31"/>
      <c r="C84" s="31"/>
      <c r="D84" s="31"/>
      <c r="E84" s="31"/>
      <c r="F84" s="31"/>
      <c r="G84" s="32" t="s">
        <v>83</v>
      </c>
      <c r="H84" s="32"/>
      <c r="I84" s="32" t="s">
        <v>150</v>
      </c>
      <c r="J84" s="32"/>
      <c r="K84" s="33" t="s">
        <v>113</v>
      </c>
      <c r="L84" s="33"/>
      <c r="M84" s="34">
        <f>397676.51</f>
        <v>397676.51</v>
      </c>
      <c r="N84" s="34"/>
      <c r="O84" s="34">
        <f>2076.51</f>
        <v>2076.51</v>
      </c>
      <c r="P84" s="34"/>
      <c r="Q84" s="34"/>
      <c r="R84" s="34"/>
      <c r="S84" s="34"/>
      <c r="T84" s="35">
        <f>395600</f>
        <v>395600</v>
      </c>
      <c r="U84" s="35"/>
    </row>
    <row r="85" spans="1:21" s="1" customFormat="1" ht="13.5" customHeight="1">
      <c r="A85" s="31" t="s">
        <v>103</v>
      </c>
      <c r="B85" s="31"/>
      <c r="C85" s="31"/>
      <c r="D85" s="31"/>
      <c r="E85" s="31"/>
      <c r="F85" s="31"/>
      <c r="G85" s="32" t="s">
        <v>83</v>
      </c>
      <c r="H85" s="32"/>
      <c r="I85" s="32" t="s">
        <v>150</v>
      </c>
      <c r="J85" s="32"/>
      <c r="K85" s="33" t="s">
        <v>104</v>
      </c>
      <c r="L85" s="33"/>
      <c r="M85" s="34">
        <f>1347536.02</f>
        <v>1347536.02</v>
      </c>
      <c r="N85" s="34"/>
      <c r="O85" s="34">
        <f>36682.13</f>
        <v>36682.13</v>
      </c>
      <c r="P85" s="34"/>
      <c r="Q85" s="34"/>
      <c r="R85" s="34"/>
      <c r="S85" s="34"/>
      <c r="T85" s="35">
        <f>1310853.89</f>
        <v>1310853.89</v>
      </c>
      <c r="U85" s="35"/>
    </row>
    <row r="86" spans="1:21" s="1" customFormat="1" ht="13.5" customHeight="1">
      <c r="A86" s="31" t="s">
        <v>122</v>
      </c>
      <c r="B86" s="31"/>
      <c r="C86" s="31"/>
      <c r="D86" s="31"/>
      <c r="E86" s="31"/>
      <c r="F86" s="31"/>
      <c r="G86" s="32" t="s">
        <v>83</v>
      </c>
      <c r="H86" s="32"/>
      <c r="I86" s="32" t="s">
        <v>150</v>
      </c>
      <c r="J86" s="32"/>
      <c r="K86" s="33" t="s">
        <v>123</v>
      </c>
      <c r="L86" s="33"/>
      <c r="M86" s="34">
        <f>180000</f>
        <v>180000</v>
      </c>
      <c r="N86" s="34"/>
      <c r="O86" s="36" t="s">
        <v>49</v>
      </c>
      <c r="P86" s="36"/>
      <c r="Q86" s="36"/>
      <c r="R86" s="36"/>
      <c r="S86" s="36"/>
      <c r="T86" s="35">
        <f>180000</f>
        <v>180000</v>
      </c>
      <c r="U86" s="35"/>
    </row>
    <row r="87" spans="1:21" s="1" customFormat="1" ht="13.5" customHeight="1">
      <c r="A87" s="31" t="s">
        <v>103</v>
      </c>
      <c r="B87" s="31"/>
      <c r="C87" s="31"/>
      <c r="D87" s="31"/>
      <c r="E87" s="31"/>
      <c r="F87" s="31"/>
      <c r="G87" s="32" t="s">
        <v>83</v>
      </c>
      <c r="H87" s="32"/>
      <c r="I87" s="32" t="s">
        <v>151</v>
      </c>
      <c r="J87" s="32"/>
      <c r="K87" s="33" t="s">
        <v>104</v>
      </c>
      <c r="L87" s="33"/>
      <c r="M87" s="34">
        <f>10000</f>
        <v>10000</v>
      </c>
      <c r="N87" s="34"/>
      <c r="O87" s="36" t="s">
        <v>49</v>
      </c>
      <c r="P87" s="36"/>
      <c r="Q87" s="36"/>
      <c r="R87" s="36"/>
      <c r="S87" s="36"/>
      <c r="T87" s="35">
        <f>10000</f>
        <v>10000</v>
      </c>
      <c r="U87" s="35"/>
    </row>
    <row r="88" spans="1:21" s="1" customFormat="1" ht="13.5" customHeight="1">
      <c r="A88" s="31" t="s">
        <v>103</v>
      </c>
      <c r="B88" s="31"/>
      <c r="C88" s="31"/>
      <c r="D88" s="31"/>
      <c r="E88" s="31"/>
      <c r="F88" s="31"/>
      <c r="G88" s="32" t="s">
        <v>83</v>
      </c>
      <c r="H88" s="32"/>
      <c r="I88" s="32" t="s">
        <v>152</v>
      </c>
      <c r="J88" s="32"/>
      <c r="K88" s="33" t="s">
        <v>104</v>
      </c>
      <c r="L88" s="33"/>
      <c r="M88" s="34">
        <f>30000</f>
        <v>30000</v>
      </c>
      <c r="N88" s="34"/>
      <c r="O88" s="36" t="s">
        <v>49</v>
      </c>
      <c r="P88" s="36"/>
      <c r="Q88" s="36"/>
      <c r="R88" s="36"/>
      <c r="S88" s="36"/>
      <c r="T88" s="35">
        <f>30000</f>
        <v>30000</v>
      </c>
      <c r="U88" s="35"/>
    </row>
    <row r="89" spans="1:21" s="1" customFormat="1" ht="13.5" customHeight="1">
      <c r="A89" s="31" t="s">
        <v>103</v>
      </c>
      <c r="B89" s="31"/>
      <c r="C89" s="31"/>
      <c r="D89" s="31"/>
      <c r="E89" s="31"/>
      <c r="F89" s="31"/>
      <c r="G89" s="32" t="s">
        <v>83</v>
      </c>
      <c r="H89" s="32"/>
      <c r="I89" s="32" t="s">
        <v>153</v>
      </c>
      <c r="J89" s="32"/>
      <c r="K89" s="33" t="s">
        <v>104</v>
      </c>
      <c r="L89" s="33"/>
      <c r="M89" s="34">
        <f>30000</f>
        <v>30000</v>
      </c>
      <c r="N89" s="34"/>
      <c r="O89" s="36" t="s">
        <v>49</v>
      </c>
      <c r="P89" s="36"/>
      <c r="Q89" s="36"/>
      <c r="R89" s="36"/>
      <c r="S89" s="36"/>
      <c r="T89" s="35">
        <f>30000</f>
        <v>30000</v>
      </c>
      <c r="U89" s="35"/>
    </row>
    <row r="90" spans="1:21" s="1" customFormat="1" ht="13.5" customHeight="1">
      <c r="A90" s="31" t="s">
        <v>107</v>
      </c>
      <c r="B90" s="31"/>
      <c r="C90" s="31"/>
      <c r="D90" s="31"/>
      <c r="E90" s="31"/>
      <c r="F90" s="31"/>
      <c r="G90" s="32" t="s">
        <v>83</v>
      </c>
      <c r="H90" s="32"/>
      <c r="I90" s="32" t="s">
        <v>154</v>
      </c>
      <c r="J90" s="32"/>
      <c r="K90" s="33" t="s">
        <v>109</v>
      </c>
      <c r="L90" s="33"/>
      <c r="M90" s="34">
        <f>2346256.19</f>
        <v>2346256.19</v>
      </c>
      <c r="N90" s="34"/>
      <c r="O90" s="34">
        <f>195521.37</f>
        <v>195521.37</v>
      </c>
      <c r="P90" s="34"/>
      <c r="Q90" s="34"/>
      <c r="R90" s="34"/>
      <c r="S90" s="34"/>
      <c r="T90" s="35">
        <f>2150734.82</f>
        <v>2150734.82</v>
      </c>
      <c r="U90" s="35"/>
    </row>
    <row r="91" spans="1:21" s="1" customFormat="1" ht="13.5" customHeight="1">
      <c r="A91" s="31" t="s">
        <v>103</v>
      </c>
      <c r="B91" s="31"/>
      <c r="C91" s="31"/>
      <c r="D91" s="31"/>
      <c r="E91" s="31"/>
      <c r="F91" s="31"/>
      <c r="G91" s="32" t="s">
        <v>83</v>
      </c>
      <c r="H91" s="32"/>
      <c r="I91" s="32" t="s">
        <v>155</v>
      </c>
      <c r="J91" s="32"/>
      <c r="K91" s="33" t="s">
        <v>104</v>
      </c>
      <c r="L91" s="33"/>
      <c r="M91" s="34">
        <f>1500000</f>
        <v>1500000</v>
      </c>
      <c r="N91" s="34"/>
      <c r="O91" s="36" t="s">
        <v>49</v>
      </c>
      <c r="P91" s="36"/>
      <c r="Q91" s="36"/>
      <c r="R91" s="36"/>
      <c r="S91" s="36"/>
      <c r="T91" s="35">
        <f>1500000</f>
        <v>1500000</v>
      </c>
      <c r="U91" s="35"/>
    </row>
    <row r="92" spans="1:21" s="1" customFormat="1" ht="13.5" customHeight="1">
      <c r="A92" s="31" t="s">
        <v>116</v>
      </c>
      <c r="B92" s="31"/>
      <c r="C92" s="31"/>
      <c r="D92" s="31"/>
      <c r="E92" s="31"/>
      <c r="F92" s="31"/>
      <c r="G92" s="32" t="s">
        <v>83</v>
      </c>
      <c r="H92" s="32"/>
      <c r="I92" s="32" t="s">
        <v>156</v>
      </c>
      <c r="J92" s="32"/>
      <c r="K92" s="33" t="s">
        <v>117</v>
      </c>
      <c r="L92" s="33"/>
      <c r="M92" s="34">
        <f>300000</f>
        <v>300000</v>
      </c>
      <c r="N92" s="34"/>
      <c r="O92" s="36" t="s">
        <v>49</v>
      </c>
      <c r="P92" s="36"/>
      <c r="Q92" s="36"/>
      <c r="R92" s="36"/>
      <c r="S92" s="36"/>
      <c r="T92" s="35">
        <f>300000</f>
        <v>300000</v>
      </c>
      <c r="U92" s="35"/>
    </row>
    <row r="93" spans="1:21" s="1" customFormat="1" ht="13.5" customHeight="1">
      <c r="A93" s="31" t="s">
        <v>103</v>
      </c>
      <c r="B93" s="31"/>
      <c r="C93" s="31"/>
      <c r="D93" s="31"/>
      <c r="E93" s="31"/>
      <c r="F93" s="31"/>
      <c r="G93" s="32" t="s">
        <v>83</v>
      </c>
      <c r="H93" s="32"/>
      <c r="I93" s="32" t="s">
        <v>156</v>
      </c>
      <c r="J93" s="32"/>
      <c r="K93" s="33" t="s">
        <v>104</v>
      </c>
      <c r="L93" s="33"/>
      <c r="M93" s="34">
        <f>140000</f>
        <v>140000</v>
      </c>
      <c r="N93" s="34"/>
      <c r="O93" s="36" t="s">
        <v>49</v>
      </c>
      <c r="P93" s="36"/>
      <c r="Q93" s="36"/>
      <c r="R93" s="36"/>
      <c r="S93" s="36"/>
      <c r="T93" s="35">
        <f>140000</f>
        <v>140000</v>
      </c>
      <c r="U93" s="35"/>
    </row>
    <row r="94" spans="1:21" s="1" customFormat="1" ht="13.5" customHeight="1">
      <c r="A94" s="31" t="s">
        <v>116</v>
      </c>
      <c r="B94" s="31"/>
      <c r="C94" s="31"/>
      <c r="D94" s="31"/>
      <c r="E94" s="31"/>
      <c r="F94" s="31"/>
      <c r="G94" s="32" t="s">
        <v>83</v>
      </c>
      <c r="H94" s="32"/>
      <c r="I94" s="32" t="s">
        <v>157</v>
      </c>
      <c r="J94" s="32"/>
      <c r="K94" s="33" t="s">
        <v>117</v>
      </c>
      <c r="L94" s="33"/>
      <c r="M94" s="34">
        <f>680000</f>
        <v>680000</v>
      </c>
      <c r="N94" s="34"/>
      <c r="O94" s="36" t="s">
        <v>49</v>
      </c>
      <c r="P94" s="36"/>
      <c r="Q94" s="36"/>
      <c r="R94" s="36"/>
      <c r="S94" s="36"/>
      <c r="T94" s="35">
        <f>680000</f>
        <v>680000</v>
      </c>
      <c r="U94" s="35"/>
    </row>
    <row r="95" spans="1:21" s="1" customFormat="1" ht="33.75" customHeight="1">
      <c r="A95" s="31" t="s">
        <v>158</v>
      </c>
      <c r="B95" s="31"/>
      <c r="C95" s="31"/>
      <c r="D95" s="31"/>
      <c r="E95" s="31"/>
      <c r="F95" s="31"/>
      <c r="G95" s="32" t="s">
        <v>83</v>
      </c>
      <c r="H95" s="32"/>
      <c r="I95" s="32" t="s">
        <v>159</v>
      </c>
      <c r="J95" s="32"/>
      <c r="K95" s="33" t="s">
        <v>160</v>
      </c>
      <c r="L95" s="33"/>
      <c r="M95" s="34">
        <f>1000000</f>
        <v>1000000</v>
      </c>
      <c r="N95" s="34"/>
      <c r="O95" s="36" t="s">
        <v>49</v>
      </c>
      <c r="P95" s="36"/>
      <c r="Q95" s="36"/>
      <c r="R95" s="36"/>
      <c r="S95" s="36"/>
      <c r="T95" s="35">
        <f>1000000</f>
        <v>1000000</v>
      </c>
      <c r="U95" s="35"/>
    </row>
    <row r="96" spans="1:21" s="1" customFormat="1" ht="13.5" customHeight="1">
      <c r="A96" s="31" t="s">
        <v>103</v>
      </c>
      <c r="B96" s="31"/>
      <c r="C96" s="31"/>
      <c r="D96" s="31"/>
      <c r="E96" s="31"/>
      <c r="F96" s="31"/>
      <c r="G96" s="32" t="s">
        <v>83</v>
      </c>
      <c r="H96" s="32"/>
      <c r="I96" s="32" t="s">
        <v>161</v>
      </c>
      <c r="J96" s="32"/>
      <c r="K96" s="33" t="s">
        <v>104</v>
      </c>
      <c r="L96" s="33"/>
      <c r="M96" s="34">
        <f>4227457.77</f>
        <v>4227457.77</v>
      </c>
      <c r="N96" s="34"/>
      <c r="O96" s="36" t="s">
        <v>49</v>
      </c>
      <c r="P96" s="36"/>
      <c r="Q96" s="36"/>
      <c r="R96" s="36"/>
      <c r="S96" s="36"/>
      <c r="T96" s="35">
        <f>4227457.77</f>
        <v>4227457.77</v>
      </c>
      <c r="U96" s="35"/>
    </row>
    <row r="97" spans="1:21" s="1" customFormat="1" ht="13.5" customHeight="1">
      <c r="A97" s="31" t="s">
        <v>122</v>
      </c>
      <c r="B97" s="31"/>
      <c r="C97" s="31"/>
      <c r="D97" s="31"/>
      <c r="E97" s="31"/>
      <c r="F97" s="31"/>
      <c r="G97" s="32" t="s">
        <v>83</v>
      </c>
      <c r="H97" s="32"/>
      <c r="I97" s="32" t="s">
        <v>161</v>
      </c>
      <c r="J97" s="32"/>
      <c r="K97" s="33" t="s">
        <v>123</v>
      </c>
      <c r="L97" s="33"/>
      <c r="M97" s="34">
        <f>50000</f>
        <v>50000</v>
      </c>
      <c r="N97" s="34"/>
      <c r="O97" s="36" t="s">
        <v>49</v>
      </c>
      <c r="P97" s="36"/>
      <c r="Q97" s="36"/>
      <c r="R97" s="36"/>
      <c r="S97" s="36"/>
      <c r="T97" s="35">
        <f>50000</f>
        <v>50000</v>
      </c>
      <c r="U97" s="35"/>
    </row>
    <row r="98" spans="1:21" s="1" customFormat="1" ht="13.5" customHeight="1">
      <c r="A98" s="31" t="s">
        <v>103</v>
      </c>
      <c r="B98" s="31"/>
      <c r="C98" s="31"/>
      <c r="D98" s="31"/>
      <c r="E98" s="31"/>
      <c r="F98" s="31"/>
      <c r="G98" s="32" t="s">
        <v>83</v>
      </c>
      <c r="H98" s="32"/>
      <c r="I98" s="32" t="s">
        <v>162</v>
      </c>
      <c r="J98" s="32"/>
      <c r="K98" s="33" t="s">
        <v>104</v>
      </c>
      <c r="L98" s="33"/>
      <c r="M98" s="34">
        <f>944270.74</f>
        <v>944270.74</v>
      </c>
      <c r="N98" s="34"/>
      <c r="O98" s="36" t="s">
        <v>49</v>
      </c>
      <c r="P98" s="36"/>
      <c r="Q98" s="36"/>
      <c r="R98" s="36"/>
      <c r="S98" s="36"/>
      <c r="T98" s="35">
        <f>944270.74</f>
        <v>944270.74</v>
      </c>
      <c r="U98" s="35"/>
    </row>
    <row r="99" spans="1:21" s="1" customFormat="1" ht="13.5" customHeight="1">
      <c r="A99" s="31" t="s">
        <v>116</v>
      </c>
      <c r="B99" s="31"/>
      <c r="C99" s="31"/>
      <c r="D99" s="31"/>
      <c r="E99" s="31"/>
      <c r="F99" s="31"/>
      <c r="G99" s="32" t="s">
        <v>83</v>
      </c>
      <c r="H99" s="32"/>
      <c r="I99" s="32" t="s">
        <v>163</v>
      </c>
      <c r="J99" s="32"/>
      <c r="K99" s="33" t="s">
        <v>117</v>
      </c>
      <c r="L99" s="33"/>
      <c r="M99" s="34">
        <f>2900966.6</f>
        <v>2900966.6</v>
      </c>
      <c r="N99" s="34"/>
      <c r="O99" s="36" t="s">
        <v>49</v>
      </c>
      <c r="P99" s="36"/>
      <c r="Q99" s="36"/>
      <c r="R99" s="36"/>
      <c r="S99" s="36"/>
      <c r="T99" s="35">
        <f>2900966.6</f>
        <v>2900966.6</v>
      </c>
      <c r="U99" s="35"/>
    </row>
    <row r="100" spans="1:21" s="1" customFormat="1" ht="13.5" customHeight="1">
      <c r="A100" s="31" t="s">
        <v>116</v>
      </c>
      <c r="B100" s="31"/>
      <c r="C100" s="31"/>
      <c r="D100" s="31"/>
      <c r="E100" s="31"/>
      <c r="F100" s="31"/>
      <c r="G100" s="32" t="s">
        <v>83</v>
      </c>
      <c r="H100" s="32"/>
      <c r="I100" s="32" t="s">
        <v>164</v>
      </c>
      <c r="J100" s="32"/>
      <c r="K100" s="33" t="s">
        <v>117</v>
      </c>
      <c r="L100" s="33"/>
      <c r="M100" s="34">
        <f>600000</f>
        <v>600000</v>
      </c>
      <c r="N100" s="34"/>
      <c r="O100" s="36" t="s">
        <v>49</v>
      </c>
      <c r="P100" s="36"/>
      <c r="Q100" s="36"/>
      <c r="R100" s="36"/>
      <c r="S100" s="36"/>
      <c r="T100" s="35">
        <f>600000</f>
        <v>600000</v>
      </c>
      <c r="U100" s="35"/>
    </row>
    <row r="101" spans="1:21" s="1" customFormat="1" ht="13.5" customHeight="1">
      <c r="A101" s="31" t="s">
        <v>114</v>
      </c>
      <c r="B101" s="31"/>
      <c r="C101" s="31"/>
      <c r="D101" s="31"/>
      <c r="E101" s="31"/>
      <c r="F101" s="31"/>
      <c r="G101" s="32" t="s">
        <v>83</v>
      </c>
      <c r="H101" s="32"/>
      <c r="I101" s="32" t="s">
        <v>165</v>
      </c>
      <c r="J101" s="32"/>
      <c r="K101" s="33" t="s">
        <v>115</v>
      </c>
      <c r="L101" s="33"/>
      <c r="M101" s="34">
        <f>2939233.94</f>
        <v>2939233.94</v>
      </c>
      <c r="N101" s="34"/>
      <c r="O101" s="34">
        <f>218946.84</f>
        <v>218946.84</v>
      </c>
      <c r="P101" s="34"/>
      <c r="Q101" s="34"/>
      <c r="R101" s="34"/>
      <c r="S101" s="34"/>
      <c r="T101" s="35">
        <f>2720287.1</f>
        <v>2720287.1</v>
      </c>
      <c r="U101" s="35"/>
    </row>
    <row r="102" spans="1:21" s="1" customFormat="1" ht="13.5" customHeight="1">
      <c r="A102" s="31" t="s">
        <v>103</v>
      </c>
      <c r="B102" s="31"/>
      <c r="C102" s="31"/>
      <c r="D102" s="31"/>
      <c r="E102" s="31"/>
      <c r="F102" s="31"/>
      <c r="G102" s="32" t="s">
        <v>83</v>
      </c>
      <c r="H102" s="32"/>
      <c r="I102" s="32" t="s">
        <v>166</v>
      </c>
      <c r="J102" s="32"/>
      <c r="K102" s="33" t="s">
        <v>104</v>
      </c>
      <c r="L102" s="33"/>
      <c r="M102" s="34">
        <f>100000</f>
        <v>100000</v>
      </c>
      <c r="N102" s="34"/>
      <c r="O102" s="36" t="s">
        <v>49</v>
      </c>
      <c r="P102" s="36"/>
      <c r="Q102" s="36"/>
      <c r="R102" s="36"/>
      <c r="S102" s="36"/>
      <c r="T102" s="35">
        <f>100000</f>
        <v>100000</v>
      </c>
      <c r="U102" s="35"/>
    </row>
    <row r="103" spans="1:21" s="1" customFormat="1" ht="13.5" customHeight="1">
      <c r="A103" s="31" t="s">
        <v>103</v>
      </c>
      <c r="B103" s="31"/>
      <c r="C103" s="31"/>
      <c r="D103" s="31"/>
      <c r="E103" s="31"/>
      <c r="F103" s="31"/>
      <c r="G103" s="32" t="s">
        <v>83</v>
      </c>
      <c r="H103" s="32"/>
      <c r="I103" s="32" t="s">
        <v>167</v>
      </c>
      <c r="J103" s="32"/>
      <c r="K103" s="33" t="s">
        <v>104</v>
      </c>
      <c r="L103" s="33"/>
      <c r="M103" s="34">
        <f>3856049.1</f>
        <v>3856049.1</v>
      </c>
      <c r="N103" s="34"/>
      <c r="O103" s="36" t="s">
        <v>49</v>
      </c>
      <c r="P103" s="36"/>
      <c r="Q103" s="36"/>
      <c r="R103" s="36"/>
      <c r="S103" s="36"/>
      <c r="T103" s="35">
        <f>3856049.1</f>
        <v>3856049.1</v>
      </c>
      <c r="U103" s="35"/>
    </row>
    <row r="104" spans="1:21" s="1" customFormat="1" ht="13.5" customHeight="1">
      <c r="A104" s="31" t="s">
        <v>103</v>
      </c>
      <c r="B104" s="31"/>
      <c r="C104" s="31"/>
      <c r="D104" s="31"/>
      <c r="E104" s="31"/>
      <c r="F104" s="31"/>
      <c r="G104" s="32" t="s">
        <v>83</v>
      </c>
      <c r="H104" s="32"/>
      <c r="I104" s="32" t="s">
        <v>168</v>
      </c>
      <c r="J104" s="32"/>
      <c r="K104" s="33" t="s">
        <v>104</v>
      </c>
      <c r="L104" s="33"/>
      <c r="M104" s="34">
        <f>4139750</f>
        <v>4139750</v>
      </c>
      <c r="N104" s="34"/>
      <c r="O104" s="36" t="s">
        <v>49</v>
      </c>
      <c r="P104" s="36"/>
      <c r="Q104" s="36"/>
      <c r="R104" s="36"/>
      <c r="S104" s="36"/>
      <c r="T104" s="35">
        <f>4139750</f>
        <v>4139750</v>
      </c>
      <c r="U104" s="35"/>
    </row>
    <row r="105" spans="1:21" s="1" customFormat="1" ht="13.5" customHeight="1">
      <c r="A105" s="31" t="s">
        <v>84</v>
      </c>
      <c r="B105" s="31"/>
      <c r="C105" s="31"/>
      <c r="D105" s="31"/>
      <c r="E105" s="31"/>
      <c r="F105" s="31"/>
      <c r="G105" s="32" t="s">
        <v>83</v>
      </c>
      <c r="H105" s="32"/>
      <c r="I105" s="32" t="s">
        <v>169</v>
      </c>
      <c r="J105" s="32"/>
      <c r="K105" s="33" t="s">
        <v>86</v>
      </c>
      <c r="L105" s="33"/>
      <c r="M105" s="34">
        <f>0</f>
        <v>0</v>
      </c>
      <c r="N105" s="34"/>
      <c r="O105" s="36" t="s">
        <v>49</v>
      </c>
      <c r="P105" s="36"/>
      <c r="Q105" s="36"/>
      <c r="R105" s="36"/>
      <c r="S105" s="36"/>
      <c r="T105" s="37" t="s">
        <v>49</v>
      </c>
      <c r="U105" s="37"/>
    </row>
    <row r="106" spans="1:21" s="1" customFormat="1" ht="13.5" customHeight="1">
      <c r="A106" s="31" t="s">
        <v>87</v>
      </c>
      <c r="B106" s="31"/>
      <c r="C106" s="31"/>
      <c r="D106" s="31"/>
      <c r="E106" s="31"/>
      <c r="F106" s="31"/>
      <c r="G106" s="32" t="s">
        <v>83</v>
      </c>
      <c r="H106" s="32"/>
      <c r="I106" s="32" t="s">
        <v>170</v>
      </c>
      <c r="J106" s="32"/>
      <c r="K106" s="33" t="s">
        <v>89</v>
      </c>
      <c r="L106" s="33"/>
      <c r="M106" s="34">
        <f>0</f>
        <v>0</v>
      </c>
      <c r="N106" s="34"/>
      <c r="O106" s="36" t="s">
        <v>49</v>
      </c>
      <c r="P106" s="36"/>
      <c r="Q106" s="36"/>
      <c r="R106" s="36"/>
      <c r="S106" s="36"/>
      <c r="T106" s="37" t="s">
        <v>49</v>
      </c>
      <c r="U106" s="37"/>
    </row>
    <row r="107" spans="1:21" s="1" customFormat="1" ht="13.5" customHeight="1">
      <c r="A107" s="31" t="s">
        <v>122</v>
      </c>
      <c r="B107" s="31"/>
      <c r="C107" s="31"/>
      <c r="D107" s="31"/>
      <c r="E107" s="31"/>
      <c r="F107" s="31"/>
      <c r="G107" s="32" t="s">
        <v>83</v>
      </c>
      <c r="H107" s="32"/>
      <c r="I107" s="32" t="s">
        <v>171</v>
      </c>
      <c r="J107" s="32"/>
      <c r="K107" s="33" t="s">
        <v>123</v>
      </c>
      <c r="L107" s="33"/>
      <c r="M107" s="34">
        <f>3748.27</f>
        <v>3748.27</v>
      </c>
      <c r="N107" s="34"/>
      <c r="O107" s="36" t="s">
        <v>49</v>
      </c>
      <c r="P107" s="36"/>
      <c r="Q107" s="36"/>
      <c r="R107" s="36"/>
      <c r="S107" s="36"/>
      <c r="T107" s="35">
        <f>3748.27</f>
        <v>3748.27</v>
      </c>
      <c r="U107" s="35"/>
    </row>
    <row r="108" spans="1:21" s="1" customFormat="1" ht="24" customHeight="1">
      <c r="A108" s="31" t="s">
        <v>172</v>
      </c>
      <c r="B108" s="31"/>
      <c r="C108" s="31"/>
      <c r="D108" s="31"/>
      <c r="E108" s="31"/>
      <c r="F108" s="31"/>
      <c r="G108" s="32" t="s">
        <v>83</v>
      </c>
      <c r="H108" s="32"/>
      <c r="I108" s="32" t="s">
        <v>173</v>
      </c>
      <c r="J108" s="32"/>
      <c r="K108" s="33" t="s">
        <v>174</v>
      </c>
      <c r="L108" s="33"/>
      <c r="M108" s="34">
        <f>23860000</f>
        <v>23860000</v>
      </c>
      <c r="N108" s="34"/>
      <c r="O108" s="34">
        <f>1989000</f>
        <v>1989000</v>
      </c>
      <c r="P108" s="34"/>
      <c r="Q108" s="34"/>
      <c r="R108" s="34"/>
      <c r="S108" s="34"/>
      <c r="T108" s="35">
        <f>21871000</f>
        <v>21871000</v>
      </c>
      <c r="U108" s="35"/>
    </row>
    <row r="109" spans="1:21" s="1" customFormat="1" ht="24" customHeight="1">
      <c r="A109" s="31" t="s">
        <v>172</v>
      </c>
      <c r="B109" s="31"/>
      <c r="C109" s="31"/>
      <c r="D109" s="31"/>
      <c r="E109" s="31"/>
      <c r="F109" s="31"/>
      <c r="G109" s="32" t="s">
        <v>83</v>
      </c>
      <c r="H109" s="32"/>
      <c r="I109" s="32" t="s">
        <v>175</v>
      </c>
      <c r="J109" s="32"/>
      <c r="K109" s="33" t="s">
        <v>174</v>
      </c>
      <c r="L109" s="33"/>
      <c r="M109" s="34">
        <f>11980000</f>
        <v>11980000</v>
      </c>
      <c r="N109" s="34"/>
      <c r="O109" s="34">
        <f>998350</f>
        <v>998350</v>
      </c>
      <c r="P109" s="34"/>
      <c r="Q109" s="34"/>
      <c r="R109" s="34"/>
      <c r="S109" s="34"/>
      <c r="T109" s="35">
        <f>10981650</f>
        <v>10981650</v>
      </c>
      <c r="U109" s="35"/>
    </row>
    <row r="110" spans="1:21" s="1" customFormat="1" ht="24" customHeight="1">
      <c r="A110" s="31" t="s">
        <v>172</v>
      </c>
      <c r="B110" s="31"/>
      <c r="C110" s="31"/>
      <c r="D110" s="31"/>
      <c r="E110" s="31"/>
      <c r="F110" s="31"/>
      <c r="G110" s="32" t="s">
        <v>83</v>
      </c>
      <c r="H110" s="32"/>
      <c r="I110" s="32" t="s">
        <v>176</v>
      </c>
      <c r="J110" s="32"/>
      <c r="K110" s="33" t="s">
        <v>174</v>
      </c>
      <c r="L110" s="33"/>
      <c r="M110" s="34">
        <f>0</f>
        <v>0</v>
      </c>
      <c r="N110" s="34"/>
      <c r="O110" s="36" t="s">
        <v>49</v>
      </c>
      <c r="P110" s="36"/>
      <c r="Q110" s="36"/>
      <c r="R110" s="36"/>
      <c r="S110" s="36"/>
      <c r="T110" s="37" t="s">
        <v>49</v>
      </c>
      <c r="U110" s="37"/>
    </row>
    <row r="111" spans="1:21" s="1" customFormat="1" ht="24" customHeight="1">
      <c r="A111" s="31" t="s">
        <v>172</v>
      </c>
      <c r="B111" s="31"/>
      <c r="C111" s="31"/>
      <c r="D111" s="31"/>
      <c r="E111" s="31"/>
      <c r="F111" s="31"/>
      <c r="G111" s="32" t="s">
        <v>83</v>
      </c>
      <c r="H111" s="32"/>
      <c r="I111" s="32" t="s">
        <v>177</v>
      </c>
      <c r="J111" s="32"/>
      <c r="K111" s="33" t="s">
        <v>174</v>
      </c>
      <c r="L111" s="33"/>
      <c r="M111" s="34">
        <f>920700</f>
        <v>920700</v>
      </c>
      <c r="N111" s="34"/>
      <c r="O111" s="36" t="s">
        <v>49</v>
      </c>
      <c r="P111" s="36"/>
      <c r="Q111" s="36"/>
      <c r="R111" s="36"/>
      <c r="S111" s="36"/>
      <c r="T111" s="35">
        <f>920700</f>
        <v>920700</v>
      </c>
      <c r="U111" s="35"/>
    </row>
    <row r="112" spans="1:21" s="1" customFormat="1" ht="24" customHeight="1">
      <c r="A112" s="31" t="s">
        <v>178</v>
      </c>
      <c r="B112" s="31"/>
      <c r="C112" s="31"/>
      <c r="D112" s="31"/>
      <c r="E112" s="31"/>
      <c r="F112" s="31"/>
      <c r="G112" s="32" t="s">
        <v>83</v>
      </c>
      <c r="H112" s="32"/>
      <c r="I112" s="32" t="s">
        <v>179</v>
      </c>
      <c r="J112" s="32"/>
      <c r="K112" s="33" t="s">
        <v>180</v>
      </c>
      <c r="L112" s="33"/>
      <c r="M112" s="34">
        <f>389328</f>
        <v>389328</v>
      </c>
      <c r="N112" s="34"/>
      <c r="O112" s="34">
        <f>32444</f>
        <v>32444</v>
      </c>
      <c r="P112" s="34"/>
      <c r="Q112" s="34"/>
      <c r="R112" s="34"/>
      <c r="S112" s="34"/>
      <c r="T112" s="35">
        <f>356884</f>
        <v>356884</v>
      </c>
      <c r="U112" s="35"/>
    </row>
    <row r="113" spans="1:21" s="1" customFormat="1" ht="24" customHeight="1">
      <c r="A113" s="31" t="s">
        <v>172</v>
      </c>
      <c r="B113" s="31"/>
      <c r="C113" s="31"/>
      <c r="D113" s="31"/>
      <c r="E113" s="31"/>
      <c r="F113" s="31"/>
      <c r="G113" s="32" t="s">
        <v>83</v>
      </c>
      <c r="H113" s="32"/>
      <c r="I113" s="32" t="s">
        <v>181</v>
      </c>
      <c r="J113" s="32"/>
      <c r="K113" s="33" t="s">
        <v>174</v>
      </c>
      <c r="L113" s="33"/>
      <c r="M113" s="34">
        <f>3260000</f>
        <v>3260000</v>
      </c>
      <c r="N113" s="34"/>
      <c r="O113" s="34">
        <f>271700</f>
        <v>271700</v>
      </c>
      <c r="P113" s="34"/>
      <c r="Q113" s="34"/>
      <c r="R113" s="34"/>
      <c r="S113" s="34"/>
      <c r="T113" s="35">
        <f>2988300</f>
        <v>2988300</v>
      </c>
      <c r="U113" s="35"/>
    </row>
    <row r="114" spans="1:21" s="1" customFormat="1" ht="24" customHeight="1">
      <c r="A114" s="31" t="s">
        <v>172</v>
      </c>
      <c r="B114" s="31"/>
      <c r="C114" s="31"/>
      <c r="D114" s="31"/>
      <c r="E114" s="31"/>
      <c r="F114" s="31"/>
      <c r="G114" s="32" t="s">
        <v>83</v>
      </c>
      <c r="H114" s="32"/>
      <c r="I114" s="32" t="s">
        <v>182</v>
      </c>
      <c r="J114" s="32"/>
      <c r="K114" s="33" t="s">
        <v>174</v>
      </c>
      <c r="L114" s="33"/>
      <c r="M114" s="34">
        <f>100000</f>
        <v>100000</v>
      </c>
      <c r="N114" s="34"/>
      <c r="O114" s="36" t="s">
        <v>49</v>
      </c>
      <c r="P114" s="36"/>
      <c r="Q114" s="36"/>
      <c r="R114" s="36"/>
      <c r="S114" s="36"/>
      <c r="T114" s="35">
        <f>100000</f>
        <v>100000</v>
      </c>
      <c r="U114" s="35"/>
    </row>
    <row r="115" spans="1:21" s="1" customFormat="1" ht="15" customHeight="1">
      <c r="A115" s="38" t="s">
        <v>183</v>
      </c>
      <c r="B115" s="38"/>
      <c r="C115" s="38"/>
      <c r="D115" s="38"/>
      <c r="E115" s="38"/>
      <c r="F115" s="38"/>
      <c r="G115" s="39" t="s">
        <v>184</v>
      </c>
      <c r="H115" s="39"/>
      <c r="I115" s="39" t="s">
        <v>36</v>
      </c>
      <c r="J115" s="39"/>
      <c r="K115" s="40" t="s">
        <v>36</v>
      </c>
      <c r="L115" s="40"/>
      <c r="M115" s="41">
        <f>-15465305.3</f>
        <v>-15465305.3</v>
      </c>
      <c r="N115" s="41"/>
      <c r="O115" s="41">
        <f>13446037.3</f>
        <v>13446037.3</v>
      </c>
      <c r="P115" s="41"/>
      <c r="Q115" s="41"/>
      <c r="R115" s="41"/>
      <c r="S115" s="41"/>
      <c r="T115" s="42" t="s">
        <v>36</v>
      </c>
      <c r="U115" s="42"/>
    </row>
    <row r="116" spans="1:21" s="1" customFormat="1" ht="13.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12" t="s">
        <v>185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" customFormat="1" ht="45.75" customHeight="1">
      <c r="A118" s="13" t="s">
        <v>22</v>
      </c>
      <c r="B118" s="13"/>
      <c r="C118" s="13"/>
      <c r="D118" s="13"/>
      <c r="E118" s="13"/>
      <c r="F118" s="13"/>
      <c r="G118" s="13"/>
      <c r="H118" s="13" t="s">
        <v>23</v>
      </c>
      <c r="I118" s="13"/>
      <c r="J118" s="13" t="s">
        <v>186</v>
      </c>
      <c r="K118" s="13"/>
      <c r="L118" s="14" t="s">
        <v>25</v>
      </c>
      <c r="M118" s="14"/>
      <c r="N118" s="14" t="s">
        <v>26</v>
      </c>
      <c r="O118" s="14"/>
      <c r="P118" s="14"/>
      <c r="Q118" s="14"/>
      <c r="R118" s="14"/>
      <c r="S118" s="15" t="s">
        <v>27</v>
      </c>
      <c r="T118" s="15"/>
      <c r="U118" s="15"/>
    </row>
    <row r="119" spans="1:21" s="1" customFormat="1" ht="12.75" customHeight="1">
      <c r="A119" s="16" t="s">
        <v>28</v>
      </c>
      <c r="B119" s="16"/>
      <c r="C119" s="16"/>
      <c r="D119" s="16"/>
      <c r="E119" s="16"/>
      <c r="F119" s="16"/>
      <c r="G119" s="16"/>
      <c r="H119" s="16" t="s">
        <v>29</v>
      </c>
      <c r="I119" s="16"/>
      <c r="J119" s="16" t="s">
        <v>30</v>
      </c>
      <c r="K119" s="16"/>
      <c r="L119" s="17" t="s">
        <v>31</v>
      </c>
      <c r="M119" s="17"/>
      <c r="N119" s="17" t="s">
        <v>32</v>
      </c>
      <c r="O119" s="17"/>
      <c r="P119" s="17"/>
      <c r="Q119" s="17"/>
      <c r="R119" s="17"/>
      <c r="S119" s="18" t="s">
        <v>33</v>
      </c>
      <c r="T119" s="18"/>
      <c r="U119" s="18"/>
    </row>
    <row r="120" spans="1:21" s="1" customFormat="1" ht="13.5" customHeight="1">
      <c r="A120" s="19" t="s">
        <v>187</v>
      </c>
      <c r="B120" s="19"/>
      <c r="C120" s="19"/>
      <c r="D120" s="19"/>
      <c r="E120" s="19"/>
      <c r="F120" s="19"/>
      <c r="G120" s="19"/>
      <c r="H120" s="20" t="s">
        <v>188</v>
      </c>
      <c r="I120" s="20"/>
      <c r="J120" s="20" t="s">
        <v>36</v>
      </c>
      <c r="K120" s="20"/>
      <c r="L120" s="43">
        <f>15465305.3</f>
        <v>15465305.3</v>
      </c>
      <c r="M120" s="43"/>
      <c r="N120" s="44" t="s">
        <v>49</v>
      </c>
      <c r="O120" s="44"/>
      <c r="P120" s="44"/>
      <c r="Q120" s="44"/>
      <c r="R120" s="44"/>
      <c r="S120" s="45" t="s">
        <v>36</v>
      </c>
      <c r="T120" s="45"/>
      <c r="U120" s="45"/>
    </row>
    <row r="121" spans="1:21" s="1" customFormat="1" ht="13.5" customHeight="1">
      <c r="A121" s="46" t="s">
        <v>189</v>
      </c>
      <c r="B121" s="46"/>
      <c r="C121" s="46"/>
      <c r="D121" s="46"/>
      <c r="E121" s="46"/>
      <c r="F121" s="46"/>
      <c r="G121" s="46"/>
      <c r="H121" s="47" t="s">
        <v>10</v>
      </c>
      <c r="I121" s="47"/>
      <c r="J121" s="47" t="s">
        <v>10</v>
      </c>
      <c r="K121" s="47"/>
      <c r="L121" s="48" t="s">
        <v>10</v>
      </c>
      <c r="M121" s="48"/>
      <c r="N121" s="49" t="s">
        <v>10</v>
      </c>
      <c r="O121" s="49"/>
      <c r="P121" s="49"/>
      <c r="Q121" s="49"/>
      <c r="R121" s="49"/>
      <c r="S121" s="50" t="s">
        <v>10</v>
      </c>
      <c r="T121" s="50"/>
      <c r="U121" s="50"/>
    </row>
    <row r="122" spans="1:21" s="1" customFormat="1" ht="13.5" customHeight="1">
      <c r="A122" s="23" t="s">
        <v>190</v>
      </c>
      <c r="B122" s="23"/>
      <c r="C122" s="23"/>
      <c r="D122" s="23"/>
      <c r="E122" s="23"/>
      <c r="F122" s="23"/>
      <c r="G122" s="23"/>
      <c r="H122" s="51" t="s">
        <v>191</v>
      </c>
      <c r="I122" s="51"/>
      <c r="J122" s="24" t="s">
        <v>36</v>
      </c>
      <c r="K122" s="24"/>
      <c r="L122" s="52" t="s">
        <v>49</v>
      </c>
      <c r="M122" s="52"/>
      <c r="N122" s="27" t="s">
        <v>49</v>
      </c>
      <c r="O122" s="27"/>
      <c r="P122" s="27"/>
      <c r="Q122" s="27"/>
      <c r="R122" s="27"/>
      <c r="S122" s="53" t="s">
        <v>49</v>
      </c>
      <c r="T122" s="53"/>
      <c r="U122" s="53"/>
    </row>
    <row r="123" spans="1:21" s="1" customFormat="1" ht="13.5" customHeight="1">
      <c r="A123" s="31" t="s">
        <v>10</v>
      </c>
      <c r="B123" s="31"/>
      <c r="C123" s="31"/>
      <c r="D123" s="31"/>
      <c r="E123" s="31"/>
      <c r="F123" s="31"/>
      <c r="G123" s="31"/>
      <c r="H123" s="32" t="s">
        <v>191</v>
      </c>
      <c r="I123" s="32"/>
      <c r="J123" s="32" t="s">
        <v>10</v>
      </c>
      <c r="K123" s="32"/>
      <c r="L123" s="54" t="s">
        <v>49</v>
      </c>
      <c r="M123" s="54"/>
      <c r="N123" s="36" t="s">
        <v>49</v>
      </c>
      <c r="O123" s="36"/>
      <c r="P123" s="36"/>
      <c r="Q123" s="36"/>
      <c r="R123" s="36"/>
      <c r="S123" s="55" t="s">
        <v>49</v>
      </c>
      <c r="T123" s="55"/>
      <c r="U123" s="55"/>
    </row>
    <row r="124" spans="1:21" s="1" customFormat="1" ht="13.5" customHeight="1">
      <c r="A124" s="31" t="s">
        <v>192</v>
      </c>
      <c r="B124" s="31"/>
      <c r="C124" s="31"/>
      <c r="D124" s="31"/>
      <c r="E124" s="31"/>
      <c r="F124" s="31"/>
      <c r="G124" s="31"/>
      <c r="H124" s="47" t="s">
        <v>193</v>
      </c>
      <c r="I124" s="47"/>
      <c r="J124" s="47" t="s">
        <v>36</v>
      </c>
      <c r="K124" s="47"/>
      <c r="L124" s="48" t="s">
        <v>49</v>
      </c>
      <c r="M124" s="48"/>
      <c r="N124" s="36" t="s">
        <v>49</v>
      </c>
      <c r="O124" s="36"/>
      <c r="P124" s="36"/>
      <c r="Q124" s="36"/>
      <c r="R124" s="36"/>
      <c r="S124" s="50" t="s">
        <v>49</v>
      </c>
      <c r="T124" s="50"/>
      <c r="U124" s="50"/>
    </row>
    <row r="125" spans="1:21" s="1" customFormat="1" ht="13.5" customHeight="1">
      <c r="A125" s="31" t="s">
        <v>10</v>
      </c>
      <c r="B125" s="31"/>
      <c r="C125" s="31"/>
      <c r="D125" s="31"/>
      <c r="E125" s="31"/>
      <c r="F125" s="31"/>
      <c r="G125" s="31"/>
      <c r="H125" s="32" t="s">
        <v>193</v>
      </c>
      <c r="I125" s="32"/>
      <c r="J125" s="32" t="s">
        <v>10</v>
      </c>
      <c r="K125" s="32"/>
      <c r="L125" s="54" t="s">
        <v>49</v>
      </c>
      <c r="M125" s="54"/>
      <c r="N125" s="36" t="s">
        <v>49</v>
      </c>
      <c r="O125" s="36"/>
      <c r="P125" s="36"/>
      <c r="Q125" s="36"/>
      <c r="R125" s="36"/>
      <c r="S125" s="55" t="s">
        <v>49</v>
      </c>
      <c r="T125" s="55"/>
      <c r="U125" s="55"/>
    </row>
    <row r="126" spans="1:21" s="1" customFormat="1" ht="13.5" customHeight="1">
      <c r="A126" s="31" t="s">
        <v>194</v>
      </c>
      <c r="B126" s="31"/>
      <c r="C126" s="31"/>
      <c r="D126" s="31"/>
      <c r="E126" s="31"/>
      <c r="F126" s="31"/>
      <c r="G126" s="31"/>
      <c r="H126" s="32" t="s">
        <v>195</v>
      </c>
      <c r="I126" s="32"/>
      <c r="J126" s="32" t="s">
        <v>196</v>
      </c>
      <c r="K126" s="32"/>
      <c r="L126" s="56">
        <f>15465305.3</f>
        <v>15465305.3</v>
      </c>
      <c r="M126" s="56"/>
      <c r="N126" s="36" t="s">
        <v>49</v>
      </c>
      <c r="O126" s="36"/>
      <c r="P126" s="36"/>
      <c r="Q126" s="36"/>
      <c r="R126" s="36"/>
      <c r="S126" s="57">
        <f>15465305.3</f>
        <v>15465305.3</v>
      </c>
      <c r="T126" s="57"/>
      <c r="U126" s="57"/>
    </row>
    <row r="127" spans="1:21" s="1" customFormat="1" ht="13.5" customHeight="1">
      <c r="A127" s="31" t="s">
        <v>197</v>
      </c>
      <c r="B127" s="31"/>
      <c r="C127" s="31"/>
      <c r="D127" s="31"/>
      <c r="E127" s="31"/>
      <c r="F127" s="31"/>
      <c r="G127" s="31"/>
      <c r="H127" s="32" t="s">
        <v>198</v>
      </c>
      <c r="I127" s="32"/>
      <c r="J127" s="32" t="s">
        <v>199</v>
      </c>
      <c r="K127" s="32"/>
      <c r="L127" s="56">
        <f>-109012565.64</f>
        <v>-109012565.64</v>
      </c>
      <c r="M127" s="56"/>
      <c r="N127" s="36" t="s">
        <v>49</v>
      </c>
      <c r="O127" s="36"/>
      <c r="P127" s="36"/>
      <c r="Q127" s="36"/>
      <c r="R127" s="36"/>
      <c r="S127" s="58" t="s">
        <v>36</v>
      </c>
      <c r="T127" s="58"/>
      <c r="U127" s="58"/>
    </row>
    <row r="128" spans="1:21" s="1" customFormat="1" ht="13.5" customHeight="1">
      <c r="A128" s="31" t="s">
        <v>200</v>
      </c>
      <c r="B128" s="31"/>
      <c r="C128" s="31"/>
      <c r="D128" s="31"/>
      <c r="E128" s="31"/>
      <c r="F128" s="31"/>
      <c r="G128" s="31"/>
      <c r="H128" s="32" t="s">
        <v>201</v>
      </c>
      <c r="I128" s="32"/>
      <c r="J128" s="32" t="s">
        <v>202</v>
      </c>
      <c r="K128" s="32"/>
      <c r="L128" s="56">
        <f>124477870.94</f>
        <v>124477870.94</v>
      </c>
      <c r="M128" s="56"/>
      <c r="N128" s="36" t="s">
        <v>49</v>
      </c>
      <c r="O128" s="36"/>
      <c r="P128" s="36"/>
      <c r="Q128" s="36"/>
      <c r="R128" s="36"/>
      <c r="S128" s="58" t="s">
        <v>36</v>
      </c>
      <c r="T128" s="58"/>
      <c r="U128" s="58"/>
    </row>
    <row r="129" spans="1:21" s="1" customFormat="1" ht="13.5" customHeight="1">
      <c r="A129" s="59" t="s">
        <v>10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s="1" customFormat="1" ht="15.7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60" t="s">
        <v>203</v>
      </c>
      <c r="B131" s="60"/>
      <c r="C131" s="60"/>
      <c r="D131" s="60"/>
      <c r="E131" s="60"/>
      <c r="F131" s="7" t="s">
        <v>10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4" t="s">
        <v>204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</sheetData>
  <sheetProtection/>
  <mergeCells count="796">
    <mergeCell ref="A129:U129"/>
    <mergeCell ref="A130:U130"/>
    <mergeCell ref="A131:E131"/>
    <mergeCell ref="F131:U131"/>
    <mergeCell ref="A132:U132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6:U116"/>
    <mergeCell ref="A117:U117"/>
    <mergeCell ref="A118:G118"/>
    <mergeCell ref="H118:I118"/>
    <mergeCell ref="J118:K118"/>
    <mergeCell ref="L118:M118"/>
    <mergeCell ref="N118:R118"/>
    <mergeCell ref="S118:U118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2021-02-02T06:25:13Z</dcterms:created>
  <dcterms:modified xsi:type="dcterms:W3CDTF">2021-02-02T06:25:13Z</dcterms:modified>
  <cp:category/>
  <cp:version/>
  <cp:contentType/>
  <cp:contentStatus/>
</cp:coreProperties>
</file>